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Q:\2023\Pregão Eletrônico 06-2023 - PAD 6800-2022\"/>
    </mc:Choice>
  </mc:AlternateContent>
  <bookViews>
    <workbookView xWindow="0" yWindow="0" windowWidth="28800" windowHeight="12435" activeTab="4"/>
  </bookViews>
  <sheets>
    <sheet name="Anexo VII" sheetId="24" r:id="rId1"/>
    <sheet name="Anexo VIII" sheetId="25" r:id="rId2"/>
    <sheet name="Anexo IX" sheetId="23" r:id="rId3"/>
    <sheet name="Anexo X" sheetId="22" r:id="rId4"/>
    <sheet name="Anexo XI" sheetId="11" r:id="rId5"/>
    <sheet name="Anexo XII" sheetId="8" r:id="rId6"/>
  </sheets>
  <definedNames>
    <definedName name="_xlnm.Print_Area" localSheetId="2">'Anexo IX'!$A$1:$D$22</definedName>
    <definedName name="_xlnm.Print_Area" localSheetId="0">'Anexo VII'!$A$3:$G$196</definedName>
    <definedName name="_xlnm.Print_Area" localSheetId="3">'Anexo X'!$A$1:$G$177</definedName>
    <definedName name="_xlnm.Print_Area" localSheetId="4">'Anexo XI'!$A$1:$G$177</definedName>
    <definedName name="_xlnm.Print_Area" localSheetId="5">'Anexo XII'!$A$2:$G$18</definedName>
  </definedNames>
  <calcPr calcId="152511"/>
</workbook>
</file>

<file path=xl/calcChain.xml><?xml version="1.0" encoding="utf-8"?>
<calcChain xmlns="http://schemas.openxmlformats.org/spreadsheetml/2006/main">
  <c r="G115" i="11" l="1"/>
  <c r="G114" i="11"/>
  <c r="G113" i="11"/>
  <c r="G112" i="11"/>
  <c r="G111" i="11"/>
  <c r="G110" i="11"/>
  <c r="G109" i="11"/>
  <c r="G108" i="11"/>
  <c r="G107" i="11"/>
  <c r="G106" i="11"/>
  <c r="F80" i="22" l="1"/>
  <c r="G37" i="22" l="1"/>
  <c r="G64" i="22" l="1"/>
  <c r="F24" i="22"/>
  <c r="G64" i="11"/>
  <c r="F24" i="11" l="1"/>
  <c r="F137" i="11"/>
  <c r="F24" i="24" l="1"/>
  <c r="F196" i="24"/>
  <c r="F44" i="24"/>
  <c r="F45" i="24"/>
  <c r="F46" i="24"/>
  <c r="F118" i="24"/>
  <c r="G134" i="24"/>
  <c r="G163" i="24" s="1"/>
  <c r="A172" i="24"/>
  <c r="F172" i="24"/>
  <c r="F8" i="8"/>
  <c r="G8" i="8" s="1"/>
  <c r="F166" i="22"/>
  <c r="A166" i="22"/>
  <c r="F137" i="22"/>
  <c r="F141" i="22" s="1"/>
  <c r="F118" i="22"/>
  <c r="F58" i="22"/>
  <c r="F46" i="22"/>
  <c r="F45" i="22"/>
  <c r="F44" i="22"/>
  <c r="G36" i="22"/>
  <c r="G35" i="22"/>
  <c r="G34" i="22"/>
  <c r="G33" i="22"/>
  <c r="G32" i="22"/>
  <c r="G31" i="22"/>
  <c r="G30" i="22"/>
  <c r="G63" i="22" s="1"/>
  <c r="G67" i="22" l="1"/>
  <c r="G74" i="22" s="1"/>
  <c r="G196" i="24"/>
  <c r="G67" i="24"/>
  <c r="G37" i="24"/>
  <c r="G159" i="24" l="1"/>
  <c r="G46" i="22"/>
  <c r="G94" i="22" s="1"/>
  <c r="G44" i="22"/>
  <c r="G153" i="22"/>
  <c r="C6" i="23" s="1"/>
  <c r="G45" i="22"/>
  <c r="G93" i="22" s="1"/>
  <c r="G47" i="24" l="1"/>
  <c r="G95" i="24"/>
  <c r="G47" i="22"/>
  <c r="G92" i="22"/>
  <c r="G95" i="22" s="1"/>
  <c r="G100" i="22" s="1"/>
  <c r="G72" i="22" l="1"/>
  <c r="G51" i="22"/>
  <c r="G57" i="22"/>
  <c r="G50" i="22"/>
  <c r="G53" i="22"/>
  <c r="G54" i="22"/>
  <c r="G56" i="22"/>
  <c r="G55" i="22"/>
  <c r="G52" i="22"/>
  <c r="G58" i="24" l="1"/>
  <c r="G75" i="24" s="1"/>
  <c r="G160" i="24" s="1"/>
  <c r="F81" i="22"/>
  <c r="F87" i="22"/>
  <c r="G58" i="22"/>
  <c r="G73" i="22" s="1"/>
  <c r="G75" i="22" s="1"/>
  <c r="G154" i="22" s="1"/>
  <c r="C7" i="23" s="1"/>
  <c r="G83" i="24" l="1"/>
  <c r="G89" i="24"/>
  <c r="F86" i="22"/>
  <c r="G101" i="24" l="1"/>
  <c r="G161" i="24" s="1"/>
  <c r="G82" i="22"/>
  <c r="G83" i="22" s="1"/>
  <c r="G98" i="22" s="1"/>
  <c r="G88" i="22"/>
  <c r="G89" i="22" s="1"/>
  <c r="G99" i="22" s="1"/>
  <c r="G101" i="22" l="1"/>
  <c r="G155" i="22" s="1"/>
  <c r="C8" i="23" l="1"/>
  <c r="G110" i="22"/>
  <c r="G109" i="22"/>
  <c r="G108" i="22"/>
  <c r="G106" i="22"/>
  <c r="G107" i="22"/>
  <c r="G118" i="24"/>
  <c r="G162" i="24" s="1"/>
  <c r="G147" i="24" s="1"/>
  <c r="G118" i="22" l="1"/>
  <c r="G156" i="22" s="1"/>
  <c r="C9" i="23" s="1"/>
  <c r="G164" i="24"/>
  <c r="G165" i="24"/>
  <c r="G148" i="24"/>
  <c r="G31" i="11"/>
  <c r="G166" i="24" l="1"/>
  <c r="C172" i="24" s="1"/>
  <c r="E172" i="24" s="1"/>
  <c r="F7" i="8"/>
  <c r="G7" i="8" s="1"/>
  <c r="F12" i="8"/>
  <c r="G12" i="8" s="1"/>
  <c r="F11" i="8"/>
  <c r="G11" i="8" s="1"/>
  <c r="F9" i="8"/>
  <c r="G9" i="8" s="1"/>
  <c r="F13" i="8"/>
  <c r="G13" i="8" s="1"/>
  <c r="F10" i="8"/>
  <c r="G10" i="8" s="1"/>
  <c r="G172" i="24" l="1"/>
  <c r="G173" i="24" s="1"/>
  <c r="F181" i="24" s="1"/>
  <c r="F182" i="24" s="1"/>
  <c r="F183" i="24" s="1"/>
  <c r="F180" i="24"/>
  <c r="G14" i="8"/>
  <c r="F14" i="8"/>
  <c r="G124" i="22" l="1"/>
  <c r="G128" i="22" s="1"/>
  <c r="G157" i="22" s="1"/>
  <c r="C10" i="23" l="1"/>
  <c r="G158" i="22"/>
  <c r="C11" i="23" s="1"/>
  <c r="G141" i="22"/>
  <c r="G124" i="11"/>
  <c r="G128" i="11" s="1"/>
  <c r="G142" i="22" l="1"/>
  <c r="G159" i="22"/>
  <c r="C12" i="23" s="1"/>
  <c r="F118" i="11"/>
  <c r="C13" i="23" l="1"/>
  <c r="G160" i="22"/>
  <c r="C166" i="22" s="1"/>
  <c r="E166" i="22" s="1"/>
  <c r="F141" i="11"/>
  <c r="G30" i="11"/>
  <c r="G63" i="11" s="1"/>
  <c r="C14" i="23" l="1"/>
  <c r="C15" i="23" s="1"/>
  <c r="G166" i="22"/>
  <c r="G167" i="22" s="1"/>
  <c r="F175" i="22" s="1"/>
  <c r="F176" i="22" s="1"/>
  <c r="F177" i="22" s="1"/>
  <c r="F174" i="22"/>
  <c r="G67" i="11"/>
  <c r="G74" i="11" s="1"/>
  <c r="F166" i="11" l="1"/>
  <c r="A166" i="11"/>
  <c r="G36" i="11"/>
  <c r="G35" i="11"/>
  <c r="F58" i="11"/>
  <c r="F46" i="11"/>
  <c r="F45" i="11"/>
  <c r="F44" i="11"/>
  <c r="G34" i="11"/>
  <c r="G33" i="11"/>
  <c r="G32" i="11"/>
  <c r="G37" i="11" l="1"/>
  <c r="G153" i="11" s="1"/>
  <c r="D6" i="23" s="1"/>
  <c r="G45" i="11" l="1"/>
  <c r="G93" i="11" s="1"/>
  <c r="G44" i="11"/>
  <c r="G92" i="11" s="1"/>
  <c r="G46" i="11"/>
  <c r="G94" i="11" s="1"/>
  <c r="G95" i="11" l="1"/>
  <c r="G100" i="11" s="1"/>
  <c r="G47" i="11"/>
  <c r="G72" i="11" s="1"/>
  <c r="G55" i="11" l="1"/>
  <c r="G54" i="11"/>
  <c r="G52" i="11"/>
  <c r="G51" i="11"/>
  <c r="G53" i="11"/>
  <c r="G50" i="11"/>
  <c r="G56" i="11"/>
  <c r="G57" i="11"/>
  <c r="F81" i="11" l="1"/>
  <c r="F87" i="11"/>
  <c r="G58" i="11"/>
  <c r="G75" i="11" l="1"/>
  <c r="G154" i="11" s="1"/>
  <c r="D7" i="23" s="1"/>
  <c r="G73" i="11"/>
  <c r="F80" i="11" l="1"/>
  <c r="G82" i="11" s="1"/>
  <c r="G83" i="11" s="1"/>
  <c r="G98" i="11" s="1"/>
  <c r="F86" i="11"/>
  <c r="G88" i="11" s="1"/>
  <c r="G89" i="11" s="1"/>
  <c r="G99" i="11" s="1"/>
  <c r="G101" i="11" l="1"/>
  <c r="G155" i="11" s="1"/>
  <c r="D8" i="23" l="1"/>
  <c r="G157" i="11"/>
  <c r="D10" i="23" s="1"/>
  <c r="G118" i="11" l="1"/>
  <c r="G156" i="11" s="1"/>
  <c r="G141" i="11" l="1"/>
  <c r="G159" i="11" s="1"/>
  <c r="D12" i="23" s="1"/>
  <c r="D9" i="23"/>
  <c r="G158" i="11"/>
  <c r="D11" i="23" s="1"/>
  <c r="G142" i="11" l="1"/>
  <c r="G160" i="11"/>
  <c r="D13" i="23"/>
  <c r="D14" i="23" l="1"/>
  <c r="D15" i="23" s="1"/>
  <c r="C166" i="11"/>
  <c r="E166" i="11" s="1"/>
  <c r="G166" i="11" l="1"/>
  <c r="G167" i="11" s="1"/>
  <c r="F175" i="11" s="1"/>
  <c r="F176" i="11" s="1"/>
  <c r="F177" i="11" s="1"/>
  <c r="F174" i="11"/>
</calcChain>
</file>

<file path=xl/sharedStrings.xml><?xml version="1.0" encoding="utf-8"?>
<sst xmlns="http://schemas.openxmlformats.org/spreadsheetml/2006/main" count="819" uniqueCount="220">
  <si>
    <t>DESCRIMINAÇÃO DOS SERVIÇOS (DADOS REFERENTE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</si>
  <si>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</si>
  <si>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</si>
  <si>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</si>
  <si>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</si>
  <si>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</si>
  <si>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</si>
  <si>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</si>
  <si>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</si>
  <si>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</si>
  <si>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Unidade de Medida</t>
  </si>
  <si>
    <t>Dados complementares para composição dos custos referente à mão-de-obra</t>
  </si>
  <si>
    <t>Tipo de serviço (mesmo serviço com características distintas)</t>
  </si>
  <si>
    <t xml:space="preserve">Salário Normativo da Categoria Profissional </t>
  </si>
  <si>
    <t>Categoria profissional (vinculada à execução contratual)</t>
  </si>
  <si>
    <t>Data base da categoria (dia/mês/ano)</t>
  </si>
  <si>
    <t>I</t>
  </si>
  <si>
    <t>Composição da Remuneração</t>
  </si>
  <si>
    <t>Valor (R$)</t>
  </si>
  <si>
    <t>Adicional de periculosidade</t>
  </si>
  <si>
    <t>E</t>
  </si>
  <si>
    <t>F</t>
  </si>
  <si>
    <t>G</t>
  </si>
  <si>
    <t>H</t>
  </si>
  <si>
    <t>Outros (especificar)</t>
  </si>
  <si>
    <t>2.1</t>
  </si>
  <si>
    <t>2.2</t>
  </si>
  <si>
    <t>Encargos Previdenciários (GPS), Fundo de Garantia por Tempo de Serviço (FGTS) e outras contribuições</t>
  </si>
  <si>
    <t>INSS</t>
  </si>
  <si>
    <t>SESC ou SESI</t>
  </si>
  <si>
    <t>SENAI - SENAC</t>
  </si>
  <si>
    <t>SEBRAE</t>
  </si>
  <si>
    <t>INCRA</t>
  </si>
  <si>
    <t>FGTS</t>
  </si>
  <si>
    <t>2.3</t>
  </si>
  <si>
    <t>Benefícios Mensais e Diários</t>
  </si>
  <si>
    <r>
      <t xml:space="preserve">Transporte </t>
    </r>
    <r>
      <rPr>
        <sz val="12"/>
        <color indexed="9"/>
        <rFont val="Calibri"/>
        <family val="2"/>
      </rPr>
      <t>(R$2,75 x 2 x 26)</t>
    </r>
  </si>
  <si>
    <t>Módulo 5 - Insumos Diversos</t>
  </si>
  <si>
    <t>Insumos Diversos</t>
  </si>
  <si>
    <t>Uniformes</t>
  </si>
  <si>
    <t>Materiais</t>
  </si>
  <si>
    <t>Equipamentos</t>
  </si>
  <si>
    <t xml:space="preserve">Custos Indiretos </t>
  </si>
  <si>
    <t>Lucro</t>
  </si>
  <si>
    <t>Tributos</t>
  </si>
  <si>
    <t>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</si>
  <si>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</si>
  <si>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</si>
  <si>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</si>
  <si>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</si>
  <si>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</si>
  <si>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6 – Custos Indiretos, Tributos e Lucro</t>
  </si>
  <si>
    <t>QUADRO-RESUMO VALOR MENSAL DOS SERVIÇOS</t>
  </si>
  <si>
    <t>Tipo de Serviço (A)</t>
  </si>
  <si>
    <t>Qtde. de Empregados por Posto (C)</t>
  </si>
  <si>
    <t>Item</t>
  </si>
  <si>
    <t>Valor Unit.</t>
  </si>
  <si>
    <t>Valor Mensal</t>
  </si>
  <si>
    <t>Total</t>
  </si>
  <si>
    <t>Manaus/AM</t>
  </si>
  <si>
    <t>IDENTIFICAÇÃO DO SERVIÇO</t>
  </si>
  <si>
    <t>13º (décimo terceiro) Salário, Férias e Adicional de Férias</t>
  </si>
  <si>
    <t>Quantidade total a contratar (em função da unidade de medida)</t>
  </si>
  <si>
    <t>Adicional de Hora Noturna Reduzida</t>
  </si>
  <si>
    <t>Salário-Base</t>
  </si>
  <si>
    <t xml:space="preserve">Adicional de Insalubridade </t>
  </si>
  <si>
    <t>Adicional Noturno</t>
  </si>
  <si>
    <t>GPS, FGTS e outras contribuições</t>
  </si>
  <si>
    <t xml:space="preserve">13º (décimo terceiro) Salário </t>
  </si>
  <si>
    <t>Percentual (%)</t>
  </si>
  <si>
    <t>SAT</t>
  </si>
  <si>
    <t>Auxílio-Refeição/Alimentação</t>
  </si>
  <si>
    <t>Aviso Prévio Indenizado</t>
  </si>
  <si>
    <t xml:space="preserve">Aviso Prévio Trabalhado </t>
  </si>
  <si>
    <t>Custos Indiretos, Tributos e Lucro</t>
  </si>
  <si>
    <t>Valor Total por Empregado</t>
  </si>
  <si>
    <t>Descrição</t>
  </si>
  <si>
    <t>Agente de Portaria / LIBRAS</t>
  </si>
  <si>
    <t>Adicional de Hora Extra no Feriado</t>
  </si>
  <si>
    <t>MÓDULO 2: ENCARGOS E BENEFÍCIOS ANUAIS, MENSAIS E DIÁRIOS</t>
  </si>
  <si>
    <t>MÓDULO 1: COMPOSIÇÃO DA REMUNERAÇÃO</t>
  </si>
  <si>
    <t>MÓDULO 3: PROVISÃO PARA RECISÃO</t>
  </si>
  <si>
    <t>MÓDULO 4: CUSTO DE REPOSIÇÃO DO PROFISSIONAL AUSENTE</t>
  </si>
  <si>
    <t>MÓDULO 6: CUSTOS INDIRETOS, TRIBUTOS E LUCRO</t>
  </si>
  <si>
    <t>MÓDULO 5: INSUMOS DIVERSOS</t>
  </si>
  <si>
    <t>Férias</t>
  </si>
  <si>
    <t>Adicional de Férias</t>
  </si>
  <si>
    <t>Provisionamento Mensal (%)</t>
  </si>
  <si>
    <t>J</t>
  </si>
  <si>
    <t>Acidente trabalho</t>
  </si>
  <si>
    <t>Afastamento por doença</t>
  </si>
  <si>
    <t>Consulta médica filho</t>
  </si>
  <si>
    <t>Óbitos na família</t>
  </si>
  <si>
    <t>Casamento</t>
  </si>
  <si>
    <t>Doação de sangue</t>
  </si>
  <si>
    <t>Testemunho</t>
  </si>
  <si>
    <t>Paternidade</t>
  </si>
  <si>
    <t>Ausência justificada</t>
  </si>
  <si>
    <t>Proporção dias afetados</t>
  </si>
  <si>
    <t>3.1</t>
  </si>
  <si>
    <t>3.2</t>
  </si>
  <si>
    <t>3.3</t>
  </si>
  <si>
    <t>Base de Cálculo (R$)</t>
  </si>
  <si>
    <t>Valor provisionado do 13º Salário</t>
  </si>
  <si>
    <t>Valor provisionado de Férias</t>
  </si>
  <si>
    <t>Multa do FGTS e Contribuição Social sobre o Aviso Prévio Trabalhado</t>
  </si>
  <si>
    <t>Multa do FGTS e Contribuição Social sobre o Aviso Prévio Indenizado</t>
  </si>
  <si>
    <t>Valor do Aviso Prévio Trabalhado + Multa do FGTS e Contribuição Social</t>
  </si>
  <si>
    <t>Valor do Aviso Prévio Indenizado + Multa do FGTS e Contribuição Social</t>
  </si>
  <si>
    <t>Aviso Prévio Trabalhado</t>
  </si>
  <si>
    <t>Demissão por Justa Causa</t>
  </si>
  <si>
    <t>Valor do Custo Indireto, Tributo e Lucro</t>
  </si>
  <si>
    <t>Posto de trabalho</t>
  </si>
  <si>
    <t>Quadro: Resumo do Módulo 2 - Encargos e Benefícios Anuais, Mensais e Diários</t>
  </si>
  <si>
    <t>PIS</t>
  </si>
  <si>
    <t>COFINS</t>
  </si>
  <si>
    <t>ISS</t>
  </si>
  <si>
    <t>T.3</t>
  </si>
  <si>
    <t>T.1</t>
  </si>
  <si>
    <t>T.2</t>
  </si>
  <si>
    <t>Valor Mensal do Serviço</t>
  </si>
  <si>
    <t>Nota 1: Metodologia de Cálculo da Planilha de Custo e Formação de Preços conforme Cadernos Técnicos 2018 - Amazonas - do Governo Federal.</t>
  </si>
  <si>
    <t xml:space="preserve">MÃO-DE-OBRA VINCULADA À EXECUÇÃO CONTRATUAL </t>
  </si>
  <si>
    <t>VALOR GLOBAL DA PROPOSTA</t>
  </si>
  <si>
    <t>Valor provisionado do AdIcional de Férias</t>
  </si>
  <si>
    <t>Quadro: Resumo do Módulo 3 - Provisão para Rescisão</t>
  </si>
  <si>
    <t>Salário Educação</t>
  </si>
  <si>
    <t>Quantidade (12 meses)</t>
  </si>
  <si>
    <t>Unidade</t>
  </si>
  <si>
    <t>Valor Total (12 meses)</t>
  </si>
  <si>
    <t>Subtotal (A+B+C+D+E)</t>
  </si>
  <si>
    <t>QUADRO RESUMO DO VALOR GLOBAL ESTIMADO PARA A CONTRATAÇÃO</t>
  </si>
  <si>
    <t>Assistência Social e Familiar</t>
  </si>
  <si>
    <t>Cesta Básica</t>
  </si>
  <si>
    <t>Custo de Reposição do Profissional Ausente</t>
  </si>
  <si>
    <t>Nota 2: O SAT dependerá do grau de risco que a Licitante se enquadre. Será de 1%, para risco leve, de 2%, para risco médio, e de 3% de risco grave.</t>
  </si>
  <si>
    <t>Nota 3: Percentuais de descontos e valores conforme CCT da categoria.</t>
  </si>
  <si>
    <t>Nota 5: O IRPJ e a CSLL não podem ser inseridos no cálculo do módulo, pois não se consubstanciam em despesa indireta passível de inclusão na taxa de Bonificações e Despesas Indiretas (BDI) do orçamento-base da licitação, haja vista a natureza direta e personalística desses tributos, que oneram pessoalmente o Contratado.</t>
  </si>
  <si>
    <t>Nota 6: Os tributos devem obedecer o regime de tributação da Proponente.</t>
  </si>
  <si>
    <t>Nota 7: O % da CITL é cálculado por ((1 + CI) / (1 - T - L)) - 1, sendo usado para o cálculo do valor do módulo.</t>
  </si>
  <si>
    <t>CENÁRIO MÁXIMO</t>
  </si>
  <si>
    <t>Valor Mensal do Posto de Trabalho</t>
  </si>
  <si>
    <t>Valor MÁXIMO (R$)</t>
  </si>
  <si>
    <t>Par</t>
  </si>
  <si>
    <t>Nota 2: Valores unitários conforme pesquisa de mercado.</t>
  </si>
  <si>
    <t>R$_______________</t>
  </si>
  <si>
    <t>Valor Mensal do Serviço (F) = (D x E)</t>
  </si>
  <si>
    <t>MEMORIAL DE CÁLCULO DO UNIFORME</t>
  </si>
  <si>
    <t>VALOR GLOBAL DA PROPOSTA PARA 12 MESES</t>
  </si>
  <si>
    <t>Valor Anual dos Serviços (B x 12 meses)</t>
  </si>
  <si>
    <t>Valor Mensal dos Serviços (A x Quantidade de Postos de Trabalho)</t>
  </si>
  <si>
    <t>Valor por Empregado (B)</t>
  </si>
  <si>
    <t>Valor por Posto de Trabalho (D) = (B x C)</t>
  </si>
  <si>
    <t>Qtde. de Postos de Trabalho (E)</t>
  </si>
  <si>
    <t>ANEXO VI-E - QUADRO RESUMO DO VALOR GLOBAL ESTIMADO PARA A CONTRATAÇÃO</t>
  </si>
  <si>
    <t>Valores Totais por Empregado</t>
  </si>
  <si>
    <t>Valores Totais por Mês</t>
  </si>
  <si>
    <t>Valores Totais por 12 Meses</t>
  </si>
  <si>
    <t>PROPOSTA COMERCIAL</t>
  </si>
  <si>
    <t xml:space="preserve">Proposta que faz a empresa ________, inscrita no CNPJ sob o n. ________, portadora da Inscrição Estadual n. _____, situada na cidade de ________, na Rua/Av./Trav. ________, n. ________, bairro ________, CEP _______, nos termos do Edital de Pregão n. _______, no valor global de R$ _________ (_________). </t>
  </si>
  <si>
    <t xml:space="preserve"> Valor (R$) </t>
  </si>
  <si>
    <t>Informações Adicionais:</t>
  </si>
  <si>
    <t>MEIOS DE CONTATO</t>
  </si>
  <si>
    <t>Fone:</t>
  </si>
  <si>
    <t>Fax:</t>
  </si>
  <si>
    <r>
      <t>E-mail</t>
    </r>
    <r>
      <rPr>
        <b/>
        <sz val="12"/>
        <color rgb="FF000000"/>
        <rFont val="Calibri"/>
        <family val="2"/>
      </rPr>
      <t>:</t>
    </r>
  </si>
  <si>
    <t>DADOS BANCÁRIOS</t>
  </si>
  <si>
    <t>Nome do Banco:</t>
  </si>
  <si>
    <t>Código do Banco:</t>
  </si>
  <si>
    <t>Nome da Agência:</t>
  </si>
  <si>
    <t>Código da Agência</t>
  </si>
  <si>
    <t>Número da Conta-Corrente</t>
  </si>
  <si>
    <t>DADOS PESSOAIS DO REPRESENTANTE DA EMPRESA QUE ASSINARÁ O TERMO DE CONTRATO</t>
  </si>
  <si>
    <t>Nome Completo:</t>
  </si>
  <si>
    <t>Profissão:</t>
  </si>
  <si>
    <t>CPF:</t>
  </si>
  <si>
    <t>Nº da Carteira de Identidade:</t>
  </si>
  <si>
    <t>Órgão Expedidor da Carteira de Identidade:</t>
  </si>
  <si>
    <t>Data de Expedição da Carteira de identidade:</t>
  </si>
  <si>
    <t>Domicílio (Com endereço completo):</t>
  </si>
  <si>
    <t>Cargo na Empresa:</t>
  </si>
  <si>
    <t>OUTROS DADOS RELATIVOS À PROPOSTA</t>
  </si>
  <si>
    <t>Prazo de Validade:</t>
  </si>
  <si>
    <t>OUTRAS INFORMAÇÕES RELEVANTES</t>
  </si>
  <si>
    <t>PLANILHA DE CUSTOS E FORMAÇÃO DE PREÇOS</t>
  </si>
  <si>
    <t>PROPOSTA DA EMPRESA</t>
  </si>
  <si>
    <t>%</t>
  </si>
  <si>
    <t>Nota 4: Valor do Uniforme calculado conforme Anexo IX.</t>
  </si>
  <si>
    <t>Valor de ATENÇÃO (R$)</t>
  </si>
  <si>
    <t>A partir de 2011 a Administração Pública Federal passou a calcular valores para um cenário de atenção, que tem como objetivo indicar a possibilidade de inexequibilidade das propostas, proporcionando ao pregoeiro ou a autoridade responsável pela homologação da contratação, parâmetro que possa subsidiá-lo no processo de tomada de decisão.</t>
  </si>
  <si>
    <t xml:space="preserve">
Considera-se cenário de atenção aquele em que propostas com valores inferiores aos valores de atenção, em processo licitatórios, apresentam fortes indícios de inexequibilidade e para os quais se faz necessária a realização de diligências.
O valor do cenário de atenção é definido como aquele que é capaz de cumprir todas as obrigações legais, tributárias, previdenciárias,  e de acordos e convenções coletivas de trabalho, mas com custos mais baixos em outros fatores de custos. </t>
  </si>
  <si>
    <t>VALOR DE ATENÇÃO</t>
  </si>
  <si>
    <t>QUADRO RESUMO DO CUSTO POR EMPREGADO (VALORES DE ATENÇÃO E MÁXIMOS)</t>
  </si>
  <si>
    <t>Calça Jeans, cor preta.</t>
  </si>
  <si>
    <t>Camisa Pólo Lisa 100% algodão.</t>
  </si>
  <si>
    <t>Cinto de Nylon (poliamida), na cor preta.</t>
  </si>
  <si>
    <t>Meias de Algodão.</t>
  </si>
  <si>
    <t>Crachá.</t>
  </si>
  <si>
    <t>Quantidade         (12 meses)</t>
  </si>
  <si>
    <t>Manutenção</t>
  </si>
  <si>
    <t>Calçado de Segurança, com biqueira.</t>
  </si>
  <si>
    <t>Colete/Bata.</t>
  </si>
  <si>
    <t>Nota 1: Quantidade a ser fornecida conforme item 5.14. do Termo de Referência.</t>
  </si>
  <si>
    <t>Nota 8: Quantidade a ser fornecida conforme item 5.14. do Termo de Referência.</t>
  </si>
  <si>
    <t>ANEXO VII - MODELO DA PLANILHA DE CUSTOS E FORMAÇÃO DE PREÇOS</t>
  </si>
  <si>
    <t>ANEXO VIII - MODELO DE PROPOSTA</t>
  </si>
  <si>
    <t>ANEXO X - ESTIMATIVA DE PREÇO DA CONTRATAÇÃO - VALOR DE ATENÇÃO</t>
  </si>
  <si>
    <t>ANEXO XI - ESTIMATIVA DE PREÇO DA CONTRATAÇÃO - CENÁRIO MÁXIMO</t>
  </si>
  <si>
    <t>ANEXO XII - ESTIMATIVA DE PREÇO DA CONTRATAÇÃO - INSUMOS DIVERSOS</t>
  </si>
  <si>
    <t>Nota 1. Valores de Atenção estimados conforme Anexo X.</t>
  </si>
  <si>
    <t>Nota 2. Valores Máximos estimados conforme Anexo XI.</t>
  </si>
  <si>
    <t xml:space="preserve">ANEXO IX - VALORES MÁXIMOS E  DE ATENÇÃO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</si>
  <si>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Operador Eletrônico</t>
  </si>
  <si>
    <t>XX/XX/2022</t>
  </si>
  <si>
    <t xml:space="preserve">Convenção Coletiva de Trabalho(CCT) 2022/2022 - MTE nº AM000546/2021 </t>
  </si>
  <si>
    <t>Colete/Bata em algodão/sarja.</t>
  </si>
  <si>
    <t xml:space="preserve">Convenção Coletiva de Trabalho (CCT) 2022/2022 - MTE nº AM000546/2021 </t>
  </si>
  <si>
    <t>Nota 1: Metodologia de Cálculo da Planilha de Custo e Formação de Preços conforme Cadernos Técnicos 2019 - Amazonas - do Governo Federal.</t>
  </si>
  <si>
    <t>Nota 4: Valor do Uniforme calculado conforme Anexo XII - E (APENAS 50%).</t>
  </si>
  <si>
    <t>Nota 4: Valor do Uniforme calculado conforme Anexo XII.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</si>
</sst>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"/>
    <numFmt numFmtId="165" formatCode="_-* #,##0.00_-;\-* #,##0.00_-;_-* \-??_-;_-@_-"/>
    <numFmt numFmtId="166" formatCode="_(\$* #,##0.00_);_(\$* \(#,##0.00\);_(\$* &quot;-&quot;??_);_(@_)"/>
    <numFmt numFmtId="167" formatCode="_([$R$ -416]* #,##0.00_);_([$R$ -416]* \(#,##0.00\);_([$R$ -416]* &quot;-&quot;??_);_(@_)"/>
    <numFmt numFmtId="168" formatCode="_(* #,##0.00_);_(* \(#,##0.00\);_(* &quot;-&quot;??_);_(@_)"/>
    <numFmt numFmtId="169" formatCode="0.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sz val="12"/>
      <color indexed="9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3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thin">
        <color indexed="63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8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3" fontId="3" fillId="2" borderId="1" xfId="1" applyFont="1" applyFill="1" applyBorder="1" applyAlignment="1" applyProtection="1">
      <alignment vertical="center"/>
    </xf>
    <xf numFmtId="0" fontId="2" fillId="0" borderId="0" xfId="0" applyFont="1" applyBorder="1" applyAlignment="1">
      <alignment horizontal="left" vertical="center"/>
    </xf>
    <xf numFmtId="43" fontId="2" fillId="0" borderId="0" xfId="1" applyFont="1" applyFill="1" applyBorder="1" applyAlignment="1" applyProtection="1">
      <alignment vertical="center"/>
    </xf>
    <xf numFmtId="0" fontId="3" fillId="0" borderId="0" xfId="0" applyFont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2" applyNumberFormat="1" applyFont="1" applyBorder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/>
    </xf>
    <xf numFmtId="44" fontId="0" fillId="0" borderId="0" xfId="0" applyNumberFormat="1"/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3" applyFont="1" applyAlignment="1" applyProtection="1">
      <alignment horizontal="left" vertical="center"/>
      <protection locked="0"/>
    </xf>
    <xf numFmtId="10" fontId="3" fillId="0" borderId="0" xfId="3" applyNumberFormat="1" applyFont="1" applyAlignment="1" applyProtection="1">
      <alignment horizontal="center" vertical="center"/>
      <protection locked="0"/>
    </xf>
    <xf numFmtId="10" fontId="2" fillId="3" borderId="5" xfId="3" applyNumberFormat="1" applyFont="1" applyFill="1" applyBorder="1" applyAlignment="1" applyProtection="1">
      <alignment horizontal="center" vertical="center" wrapText="1"/>
    </xf>
    <xf numFmtId="44" fontId="2" fillId="3" borderId="5" xfId="4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10" fontId="7" fillId="0" borderId="5" xfId="2" applyNumberFormat="1" applyFont="1" applyBorder="1" applyAlignment="1">
      <alignment horizontal="center" vertical="center"/>
    </xf>
    <xf numFmtId="43" fontId="7" fillId="0" borderId="5" xfId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0" fontId="2" fillId="0" borderId="5" xfId="1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7" fillId="4" borderId="5" xfId="1" applyFont="1" applyFill="1" applyBorder="1" applyAlignment="1">
      <alignment horizontal="center" vertical="center"/>
    </xf>
    <xf numFmtId="44" fontId="6" fillId="0" borderId="5" xfId="4" applyFont="1" applyBorder="1" applyAlignment="1">
      <alignment horizontal="center" vertical="center"/>
    </xf>
    <xf numFmtId="44" fontId="7" fillId="0" borderId="5" xfId="4" applyFont="1" applyBorder="1" applyAlignment="1">
      <alignment horizontal="center" vertical="center"/>
    </xf>
    <xf numFmtId="44" fontId="7" fillId="3" borderId="5" xfId="4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10" fontId="6" fillId="0" borderId="0" xfId="2" applyNumberFormat="1" applyFont="1" applyAlignment="1">
      <alignment vertical="center"/>
    </xf>
    <xf numFmtId="9" fontId="6" fillId="0" borderId="0" xfId="2" applyFont="1" applyAlignment="1">
      <alignment vertical="center"/>
    </xf>
    <xf numFmtId="10" fontId="6" fillId="0" borderId="0" xfId="0" applyNumberFormat="1" applyFont="1" applyAlignment="1">
      <alignment horizontal="center" vertical="center"/>
    </xf>
    <xf numFmtId="43" fontId="6" fillId="0" borderId="0" xfId="0" applyNumberFormat="1" applyFont="1" applyAlignment="1">
      <alignment vertical="center"/>
    </xf>
    <xf numFmtId="0" fontId="6" fillId="0" borderId="0" xfId="0" applyFont="1"/>
    <xf numFmtId="0" fontId="2" fillId="3" borderId="5" xfId="3" applyFont="1" applyFill="1" applyBorder="1" applyAlignment="1" applyProtection="1">
      <alignment horizontal="center" vertical="center"/>
      <protection locked="0"/>
    </xf>
    <xf numFmtId="0" fontId="3" fillId="4" borderId="5" xfId="3" applyFont="1" applyFill="1" applyBorder="1" applyAlignment="1" applyProtection="1">
      <alignment horizontal="center" vertical="center" wrapText="1"/>
    </xf>
    <xf numFmtId="0" fontId="3" fillId="0" borderId="5" xfId="3" applyFont="1" applyFill="1" applyBorder="1" applyAlignment="1" applyProtection="1">
      <alignment horizontal="center" vertical="center"/>
    </xf>
    <xf numFmtId="10" fontId="7" fillId="3" borderId="5" xfId="1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10" fontId="3" fillId="6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4" fontId="2" fillId="6" borderId="1" xfId="4" applyFont="1" applyFill="1" applyBorder="1" applyAlignment="1" applyProtection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10" fontId="2" fillId="6" borderId="15" xfId="0" applyNumberFormat="1" applyFont="1" applyFill="1" applyBorder="1" applyAlignment="1">
      <alignment horizontal="center" vertical="center" wrapText="1"/>
    </xf>
    <xf numFmtId="44" fontId="6" fillId="0" borderId="0" xfId="0" applyNumberFormat="1" applyFont="1" applyAlignment="1">
      <alignment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10" fontId="3" fillId="0" borderId="1" xfId="2" applyNumberFormat="1" applyFont="1" applyBorder="1" applyAlignment="1">
      <alignment horizontal="center" vertical="center" wrapText="1"/>
    </xf>
    <xf numFmtId="44" fontId="2" fillId="6" borderId="10" xfId="4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2" fillId="3" borderId="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0" fontId="3" fillId="0" borderId="5" xfId="2" applyNumberFormat="1" applyFont="1" applyBorder="1" applyAlignment="1">
      <alignment horizontal="center" vertical="center"/>
    </xf>
    <xf numFmtId="10" fontId="6" fillId="0" borderId="5" xfId="2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8" fillId="0" borderId="1" xfId="0" applyNumberFormat="1" applyFont="1" applyBorder="1" applyAlignment="1">
      <alignment vertical="center"/>
    </xf>
    <xf numFmtId="44" fontId="9" fillId="6" borderId="1" xfId="4" applyFont="1" applyFill="1" applyBorder="1" applyAlignment="1" applyProtection="1">
      <alignment horizontal="right" vertical="center" wrapText="1"/>
    </xf>
    <xf numFmtId="0" fontId="2" fillId="5" borderId="5" xfId="0" applyFont="1" applyFill="1" applyBorder="1" applyAlignment="1">
      <alignment horizontal="center" vertical="center"/>
    </xf>
    <xf numFmtId="10" fontId="2" fillId="5" borderId="5" xfId="0" applyNumberFormat="1" applyFont="1" applyFill="1" applyBorder="1" applyAlignment="1">
      <alignment horizontal="center" vertical="center"/>
    </xf>
    <xf numFmtId="43" fontId="6" fillId="0" borderId="5" xfId="1" applyFont="1" applyBorder="1" applyAlignment="1">
      <alignment horizontal="center" vertical="center"/>
    </xf>
    <xf numFmtId="10" fontId="2" fillId="4" borderId="5" xfId="1" applyNumberFormat="1" applyFont="1" applyFill="1" applyBorder="1" applyAlignment="1" applyProtection="1">
      <alignment horizontal="center" vertical="center"/>
    </xf>
    <xf numFmtId="0" fontId="6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44" fontId="6" fillId="0" borderId="12" xfId="4" applyFont="1" applyBorder="1" applyAlignment="1">
      <alignment horizontal="center" vertical="center"/>
    </xf>
    <xf numFmtId="44" fontId="6" fillId="0" borderId="5" xfId="4" applyFont="1" applyBorder="1" applyAlignment="1">
      <alignment vertical="center"/>
    </xf>
    <xf numFmtId="1" fontId="6" fillId="0" borderId="13" xfId="0" applyNumberFormat="1" applyFont="1" applyBorder="1" applyAlignment="1">
      <alignment horizontal="center" vertical="center"/>
    </xf>
    <xf numFmtId="44" fontId="7" fillId="3" borderId="5" xfId="4" applyFont="1" applyFill="1" applyBorder="1" applyAlignment="1">
      <alignment vertical="center"/>
    </xf>
    <xf numFmtId="10" fontId="2" fillId="3" borderId="15" xfId="0" applyNumberFormat="1" applyFont="1" applyFill="1" applyBorder="1" applyAlignment="1">
      <alignment horizontal="center" vertical="center"/>
    </xf>
    <xf numFmtId="0" fontId="6" fillId="0" borderId="15" xfId="0" applyFont="1" applyBorder="1"/>
    <xf numFmtId="165" fontId="3" fillId="0" borderId="15" xfId="0" applyNumberFormat="1" applyFont="1" applyBorder="1" applyAlignment="1">
      <alignment vertical="center"/>
    </xf>
    <xf numFmtId="0" fontId="2" fillId="7" borderId="5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/>
    <xf numFmtId="0" fontId="2" fillId="3" borderId="5" xfId="0" applyFont="1" applyFill="1" applyBorder="1" applyAlignment="1">
      <alignment horizontal="center" vertical="center"/>
    </xf>
    <xf numFmtId="43" fontId="3" fillId="2" borderId="5" xfId="1" applyFont="1" applyFill="1" applyBorder="1" applyAlignment="1" applyProtection="1">
      <alignment vertical="center"/>
    </xf>
    <xf numFmtId="43" fontId="8" fillId="0" borderId="5" xfId="1" applyFont="1" applyFill="1" applyBorder="1" applyAlignment="1" applyProtection="1">
      <alignment vertical="center"/>
    </xf>
    <xf numFmtId="44" fontId="2" fillId="6" borderId="5" xfId="4" applyFont="1" applyFill="1" applyBorder="1" applyAlignment="1" applyProtection="1">
      <alignment horizontal="right" vertical="center" wrapText="1"/>
    </xf>
    <xf numFmtId="0" fontId="7" fillId="3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4" fontId="2" fillId="0" borderId="0" xfId="4" applyFont="1" applyFill="1" applyBorder="1" applyAlignment="1" applyProtection="1">
      <alignment horizontal="right" vertical="center" wrapText="1"/>
    </xf>
    <xf numFmtId="0" fontId="2" fillId="0" borderId="23" xfId="0" applyFont="1" applyFill="1" applyBorder="1" applyAlignment="1">
      <alignment horizontal="center" vertical="center" wrapText="1"/>
    </xf>
    <xf numFmtId="10" fontId="2" fillId="0" borderId="23" xfId="0" applyNumberFormat="1" applyFont="1" applyFill="1" applyBorder="1" applyAlignment="1">
      <alignment horizontal="center" vertical="center" wrapText="1"/>
    </xf>
    <xf numFmtId="44" fontId="2" fillId="0" borderId="23" xfId="4" applyFont="1" applyFill="1" applyBorder="1" applyAlignment="1" applyProtection="1">
      <alignment horizontal="right" vertical="center" wrapText="1"/>
    </xf>
    <xf numFmtId="0" fontId="2" fillId="0" borderId="0" xfId="3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0" fontId="3" fillId="0" borderId="0" xfId="0" applyNumberFormat="1" applyFont="1" applyFill="1" applyBorder="1" applyAlignment="1">
      <alignment horizontal="center" vertical="center"/>
    </xf>
    <xf numFmtId="44" fontId="2" fillId="0" borderId="5" xfId="4" applyFont="1" applyFill="1" applyBorder="1" applyAlignment="1" applyProtection="1">
      <alignment horizontal="left" vertical="center" wrapText="1"/>
    </xf>
    <xf numFmtId="43" fontId="2" fillId="0" borderId="0" xfId="1" applyFont="1" applyFill="1" applyBorder="1" applyAlignment="1" applyProtection="1">
      <alignment horizontal="center" vertical="center"/>
    </xf>
    <xf numFmtId="44" fontId="7" fillId="0" borderId="0" xfId="4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167" fontId="18" fillId="0" borderId="0" xfId="0" applyNumberFormat="1" applyFont="1" applyBorder="1" applyAlignment="1">
      <alignment horizontal="left" vertical="center" wrapText="1"/>
    </xf>
    <xf numFmtId="168" fontId="18" fillId="0" borderId="0" xfId="6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center"/>
    </xf>
    <xf numFmtId="0" fontId="19" fillId="0" borderId="0" xfId="0" applyFont="1" applyBorder="1" applyAlignment="1">
      <alignment vertical="center"/>
    </xf>
    <xf numFmtId="0" fontId="15" fillId="0" borderId="0" xfId="0" applyFont="1"/>
    <xf numFmtId="44" fontId="19" fillId="0" borderId="14" xfId="4" applyFont="1" applyFill="1" applyBorder="1" applyAlignment="1" applyProtection="1">
      <alignment vertical="center"/>
    </xf>
    <xf numFmtId="0" fontId="18" fillId="8" borderId="14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/>
    </xf>
    <xf numFmtId="44" fontId="18" fillId="8" borderId="14" xfId="4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18" fillId="8" borderId="26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0" fillId="0" borderId="30" xfId="0" applyFont="1" applyFill="1" applyBorder="1" applyAlignment="1">
      <alignment vertical="center" wrapText="1"/>
    </xf>
    <xf numFmtId="0" fontId="18" fillId="8" borderId="5" xfId="0" applyFont="1" applyFill="1" applyBorder="1" applyAlignment="1">
      <alignment horizontal="center" vertical="center" wrapText="1"/>
    </xf>
    <xf numFmtId="44" fontId="20" fillId="0" borderId="30" xfId="0" applyNumberFormat="1" applyFont="1" applyFill="1" applyBorder="1" applyAlignment="1">
      <alignment vertical="center" wrapText="1"/>
    </xf>
    <xf numFmtId="164" fontId="20" fillId="0" borderId="3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14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2" fillId="3" borderId="5" xfId="3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169" fontId="3" fillId="0" borderId="5" xfId="0" applyNumberFormat="1" applyFont="1" applyBorder="1" applyAlignment="1">
      <alignment horizontal="center" vertical="center" wrapText="1"/>
    </xf>
    <xf numFmtId="169" fontId="6" fillId="0" borderId="5" xfId="0" applyNumberFormat="1" applyFont="1" applyBorder="1" applyAlignment="1">
      <alignment horizontal="center" vertical="center"/>
    </xf>
    <xf numFmtId="4" fontId="0" fillId="0" borderId="0" xfId="0" applyNumberFormat="1"/>
    <xf numFmtId="10" fontId="3" fillId="0" borderId="5" xfId="0" applyNumberFormat="1" applyFont="1" applyBorder="1" applyAlignment="1">
      <alignment horizontal="center" vertical="center" wrapText="1"/>
    </xf>
    <xf numFmtId="10" fontId="7" fillId="3" borderId="5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2" fillId="3" borderId="5" xfId="3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18" fillId="8" borderId="2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44" fontId="15" fillId="0" borderId="0" xfId="4" applyFont="1" applyFill="1" applyBorder="1" applyAlignment="1" applyProtection="1">
      <alignment horizontal="center" vertical="center"/>
    </xf>
    <xf numFmtId="44" fontId="19" fillId="0" borderId="29" xfId="4" applyFont="1" applyFill="1" applyBorder="1" applyAlignment="1" applyProtection="1">
      <alignment vertical="center"/>
    </xf>
    <xf numFmtId="0" fontId="6" fillId="0" borderId="5" xfId="0" applyFont="1" applyBorder="1" applyAlignment="1">
      <alignment horizontal="center" vertical="center"/>
    </xf>
    <xf numFmtId="44" fontId="6" fillId="0" borderId="5" xfId="4" applyFont="1" applyBorder="1" applyAlignment="1">
      <alignment horizontal="center" vertical="center"/>
    </xf>
    <xf numFmtId="44" fontId="7" fillId="0" borderId="5" xfId="4" applyFont="1" applyBorder="1" applyAlignment="1">
      <alignment horizontal="center" vertical="center"/>
    </xf>
    <xf numFmtId="44" fontId="7" fillId="3" borderId="5" xfId="4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10" fontId="16" fillId="3" borderId="5" xfId="0" applyNumberFormat="1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8" fillId="8" borderId="29" xfId="0" applyFont="1" applyFill="1" applyBorder="1" applyAlignment="1">
      <alignment horizontal="center" vertical="center" wrapText="1"/>
    </xf>
    <xf numFmtId="44" fontId="18" fillId="8" borderId="29" xfId="4" applyFont="1" applyFill="1" applyBorder="1" applyAlignment="1" applyProtection="1">
      <alignment vertical="center"/>
    </xf>
    <xf numFmtId="44" fontId="15" fillId="0" borderId="5" xfId="4" applyFont="1" applyFill="1" applyBorder="1" applyAlignment="1" applyProtection="1">
      <alignment horizontal="center" vertical="center"/>
    </xf>
    <xf numFmtId="44" fontId="18" fillId="8" borderId="5" xfId="4" applyFont="1" applyFill="1" applyBorder="1" applyAlignment="1" applyProtection="1">
      <alignment horizontal="center" vertical="center"/>
    </xf>
    <xf numFmtId="44" fontId="6" fillId="0" borderId="5" xfId="0" applyNumberFormat="1" applyFont="1" applyBorder="1"/>
    <xf numFmtId="44" fontId="2" fillId="0" borderId="5" xfId="0" applyNumberFormat="1" applyFont="1" applyFill="1" applyBorder="1" applyAlignment="1">
      <alignment horizontal="left" vertical="center" wrapText="1"/>
    </xf>
    <xf numFmtId="0" fontId="15" fillId="0" borderId="0" xfId="0" applyFont="1" applyAlignment="1"/>
    <xf numFmtId="0" fontId="25" fillId="0" borderId="5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25" fillId="0" borderId="5" xfId="0" applyFont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6" fillId="0" borderId="0" xfId="0" applyFont="1" applyAlignment="1">
      <alignment horizontal="justify" vertical="top" wrapText="1"/>
    </xf>
    <xf numFmtId="0" fontId="27" fillId="0" borderId="0" xfId="0" applyFont="1" applyAlignment="1">
      <alignment horizontal="justify" vertical="top" wrapText="1"/>
    </xf>
    <xf numFmtId="0" fontId="0" fillId="0" borderId="0" xfId="0" applyAlignment="1"/>
    <xf numFmtId="10" fontId="2" fillId="0" borderId="0" xfId="0" applyNumberFormat="1" applyFont="1" applyFill="1" applyBorder="1" applyAlignment="1">
      <alignment horizontal="center" vertical="center" wrapText="1"/>
    </xf>
    <xf numFmtId="10" fontId="2" fillId="0" borderId="1" xfId="2" applyNumberFormat="1" applyFont="1" applyBorder="1" applyAlignment="1">
      <alignment horizontal="center" vertical="center"/>
    </xf>
    <xf numFmtId="10" fontId="9" fillId="0" borderId="5" xfId="2" applyNumberFormat="1" applyFont="1" applyBorder="1" applyAlignment="1">
      <alignment horizontal="center" vertical="center"/>
    </xf>
    <xf numFmtId="10" fontId="9" fillId="0" borderId="5" xfId="1" applyNumberFormat="1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0" fontId="3" fillId="4" borderId="5" xfId="0" applyNumberFormat="1" applyFont="1" applyFill="1" applyBorder="1" applyAlignment="1">
      <alignment horizontal="center" vertical="center" wrapText="1"/>
    </xf>
    <xf numFmtId="44" fontId="6" fillId="0" borderId="5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/>
    </xf>
    <xf numFmtId="0" fontId="18" fillId="8" borderId="27" xfId="0" applyFont="1" applyFill="1" applyBorder="1" applyAlignment="1">
      <alignment horizontal="right" vertical="center" wrapText="1" indent="2"/>
    </xf>
    <xf numFmtId="0" fontId="18" fillId="8" borderId="14" xfId="0" applyFont="1" applyFill="1" applyBorder="1" applyAlignment="1">
      <alignment horizontal="right" vertical="center" wrapText="1" indent="2"/>
    </xf>
    <xf numFmtId="0" fontId="15" fillId="0" borderId="5" xfId="0" applyFont="1" applyBorder="1" applyAlignment="1">
      <alignment horizontal="left" vertical="center" wrapText="1"/>
    </xf>
    <xf numFmtId="44" fontId="15" fillId="0" borderId="6" xfId="4" applyFont="1" applyBorder="1" applyAlignment="1">
      <alignment horizontal="center" vertical="center" wrapText="1"/>
    </xf>
    <xf numFmtId="44" fontId="15" fillId="0" borderId="11" xfId="4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4" fontId="16" fillId="0" borderId="5" xfId="4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168" fontId="16" fillId="3" borderId="5" xfId="6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43" fontId="2" fillId="3" borderId="6" xfId="1" applyFont="1" applyFill="1" applyBorder="1" applyAlignment="1" applyProtection="1">
      <alignment horizontal="center" vertical="center"/>
    </xf>
    <xf numFmtId="43" fontId="2" fillId="3" borderId="3" xfId="1" applyFont="1" applyFill="1" applyBorder="1" applyAlignment="1" applyProtection="1">
      <alignment horizontal="center" vertical="center"/>
    </xf>
    <xf numFmtId="43" fontId="2" fillId="3" borderId="11" xfId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3" fillId="0" borderId="6" xfId="3" applyFont="1" applyFill="1" applyBorder="1" applyAlignment="1" applyProtection="1">
      <alignment horizontal="left" vertical="center"/>
    </xf>
    <xf numFmtId="0" fontId="3" fillId="0" borderId="3" xfId="3" applyFont="1" applyFill="1" applyBorder="1" applyAlignment="1" applyProtection="1">
      <alignment horizontal="left" vertical="center"/>
    </xf>
    <xf numFmtId="0" fontId="3" fillId="0" borderId="11" xfId="3" applyFont="1" applyFill="1" applyBorder="1" applyAlignment="1" applyProtection="1">
      <alignment horizontal="left" vertical="center"/>
    </xf>
    <xf numFmtId="0" fontId="2" fillId="3" borderId="6" xfId="3" applyFont="1" applyFill="1" applyBorder="1" applyAlignment="1" applyProtection="1">
      <alignment horizontal="center" vertical="center"/>
    </xf>
    <xf numFmtId="0" fontId="2" fillId="3" borderId="3" xfId="3" applyFont="1" applyFill="1" applyBorder="1" applyAlignment="1" applyProtection="1">
      <alignment horizontal="center" vertical="center"/>
    </xf>
    <xf numFmtId="0" fontId="2" fillId="3" borderId="11" xfId="3" applyFont="1" applyFill="1" applyBorder="1" applyAlignment="1" applyProtection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2" fillId="3" borderId="6" xfId="3" applyFont="1" applyFill="1" applyBorder="1" applyAlignment="1" applyProtection="1">
      <alignment horizontal="center" vertical="center" wrapText="1"/>
    </xf>
    <xf numFmtId="0" fontId="2" fillId="3" borderId="3" xfId="3" applyFont="1" applyFill="1" applyBorder="1" applyAlignment="1" applyProtection="1">
      <alignment horizontal="center" vertical="center" wrapText="1"/>
    </xf>
    <xf numFmtId="0" fontId="2" fillId="3" borderId="11" xfId="3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3" fillId="4" borderId="6" xfId="3" applyFont="1" applyFill="1" applyBorder="1" applyAlignment="1" applyProtection="1">
      <alignment horizontal="left" vertical="center"/>
    </xf>
    <xf numFmtId="0" fontId="3" fillId="4" borderId="3" xfId="3" applyFont="1" applyFill="1" applyBorder="1" applyAlignment="1" applyProtection="1">
      <alignment horizontal="left" vertical="center"/>
    </xf>
    <xf numFmtId="0" fontId="3" fillId="4" borderId="11" xfId="3" applyFont="1" applyFill="1" applyBorder="1" applyAlignment="1" applyProtection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4" fontId="3" fillId="0" borderId="2" xfId="4" applyFont="1" applyFill="1" applyBorder="1" applyAlignment="1">
      <alignment horizontal="center" vertical="center"/>
    </xf>
    <xf numFmtId="44" fontId="3" fillId="0" borderId="15" xfId="4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justify" wrapText="1"/>
    </xf>
    <xf numFmtId="0" fontId="25" fillId="0" borderId="5" xfId="0" applyFont="1" applyBorder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0" fillId="0" borderId="5" xfId="0" applyBorder="1" applyAlignment="1"/>
    <xf numFmtId="0" fontId="0" fillId="3" borderId="5" xfId="0" applyFill="1" applyBorder="1" applyAlignment="1"/>
    <xf numFmtId="0" fontId="7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43" fontId="2" fillId="3" borderId="5" xfId="1" applyFont="1" applyFill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/>
    </xf>
    <xf numFmtId="0" fontId="0" fillId="3" borderId="11" xfId="0" applyFill="1" applyBorder="1" applyAlignment="1"/>
    <xf numFmtId="0" fontId="2" fillId="5" borderId="5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2" fillId="3" borderId="5" xfId="3" applyFont="1" applyFill="1" applyBorder="1" applyAlignment="1" applyProtection="1">
      <alignment horizontal="center" vertical="center"/>
    </xf>
    <xf numFmtId="0" fontId="2" fillId="3" borderId="5" xfId="3" applyFont="1" applyFill="1" applyBorder="1" applyAlignment="1" applyProtection="1">
      <alignment horizontal="center" vertical="center" wrapText="1"/>
    </xf>
    <xf numFmtId="0" fontId="3" fillId="4" borderId="5" xfId="3" applyFont="1" applyFill="1" applyBorder="1" applyAlignment="1" applyProtection="1">
      <alignment horizontal="left" vertical="center"/>
    </xf>
    <xf numFmtId="0" fontId="2" fillId="3" borderId="4" xfId="3" applyFont="1" applyFill="1" applyBorder="1" applyAlignment="1" applyProtection="1">
      <alignment horizontal="center" vertical="center"/>
    </xf>
    <xf numFmtId="0" fontId="2" fillId="3" borderId="18" xfId="3" applyFont="1" applyFill="1" applyBorder="1" applyAlignment="1" applyProtection="1">
      <alignment horizontal="center" vertical="center"/>
    </xf>
    <xf numFmtId="0" fontId="2" fillId="7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4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8">
    <cellStyle name="Moeda" xfId="4" builtinId="4"/>
    <cellStyle name="Moeda 4" xfId="5"/>
    <cellStyle name="Normal" xfId="0" builtinId="0"/>
    <cellStyle name="Normal 2 2" xfId="3"/>
    <cellStyle name="Porcentagem" xfId="2" builtinId="5"/>
    <cellStyle name="Porcentagem 2" xfId="7"/>
    <cellStyle name="Vírgula" xfId="1" builtinId="3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97"/>
  <sheetViews>
    <sheetView topLeftCell="A180" workbookViewId="0">
      <selection activeCell="C188" sqref="C188"/>
    </sheetView>
  </sheetViews>
  <sheetFormatPr defaultRowHeight="15.75" x14ac:dyDescent="0.25"/>
  <cols>
    <col min="1" max="1" width="9.140625" style="42"/>
    <col min="2" max="2" width="20.85546875" style="42" customWidth="1"/>
    <col min="3" max="3" width="22.7109375" style="42" customWidth="1"/>
    <col min="4" max="4" width="17.85546875" style="42" customWidth="1"/>
    <col min="5" max="5" width="22.7109375" style="42" customWidth="1"/>
    <col min="6" max="6" width="19" style="42" customWidth="1"/>
    <col min="7" max="7" width="22.7109375" style="42" customWidth="1"/>
    <col min="8" max="8" width="14.5703125" style="42" customWidth="1"/>
    <col min="9" max="9" width="12.140625" bestFit="1" customWidth="1"/>
    <col min="10" max="10" width="10.5703125" bestFit="1" customWidth="1"/>
  </cols>
  <sheetData>
    <row r="1" spans="1:8" x14ac:dyDescent="0.25">
      <c r="A1" s="332" t="s">
        <v>204</v>
      </c>
      <c r="B1" s="332"/>
      <c r="C1" s="332"/>
      <c r="D1" s="332"/>
      <c r="E1" s="332"/>
      <c r="F1" s="332"/>
      <c r="G1" s="332"/>
    </row>
    <row r="3" spans="1:8" ht="18.75" x14ac:dyDescent="0.25">
      <c r="A3" s="333" t="s">
        <v>184</v>
      </c>
      <c r="B3" s="333"/>
      <c r="C3" s="333"/>
      <c r="D3" s="333"/>
      <c r="E3" s="333"/>
      <c r="F3" s="333"/>
      <c r="G3" s="333"/>
      <c r="H3" s="19"/>
    </row>
    <row r="4" spans="1:8" ht="18.75" x14ac:dyDescent="0.25">
      <c r="A4" s="161"/>
      <c r="B4" s="161"/>
      <c r="C4" s="161"/>
      <c r="D4" s="161"/>
      <c r="E4" s="161"/>
      <c r="F4" s="161"/>
      <c r="G4" s="161"/>
      <c r="H4" s="19"/>
    </row>
    <row r="5" spans="1:8" ht="18.75" x14ac:dyDescent="0.25">
      <c r="A5" s="333" t="s">
        <v>185</v>
      </c>
      <c r="B5" s="333"/>
      <c r="C5" s="333"/>
      <c r="D5" s="333"/>
      <c r="E5" s="333"/>
      <c r="F5" s="333"/>
      <c r="G5" s="333"/>
      <c r="H5" s="19"/>
    </row>
    <row r="6" spans="1:8" x14ac:dyDescent="0.25">
      <c r="A6" s="334"/>
      <c r="B6" s="334"/>
      <c r="C6" s="334"/>
      <c r="D6" s="334"/>
      <c r="E6" s="334"/>
      <c r="F6" s="334"/>
      <c r="G6" s="334"/>
      <c r="H6" s="19"/>
    </row>
    <row r="7" spans="1:8" x14ac:dyDescent="0.25">
      <c r="A7" s="324" t="s">
        <v>0</v>
      </c>
      <c r="B7" s="324"/>
      <c r="C7" s="324"/>
      <c r="D7" s="324"/>
      <c r="E7" s="324"/>
      <c r="F7" s="324"/>
      <c r="G7" s="324"/>
      <c r="H7" s="19"/>
    </row>
    <row r="8" spans="1:8" x14ac:dyDescent="0.25">
      <c r="A8" s="12"/>
      <c r="B8" s="12"/>
      <c r="C8" s="1"/>
      <c r="D8" s="1"/>
      <c r="E8" s="1"/>
      <c r="F8" s="15"/>
      <c r="G8" s="1"/>
      <c r="H8" s="19"/>
    </row>
    <row r="9" spans="1:8" ht="24.95" customHeight="1" x14ac:dyDescent="0.25">
      <c r="A9" s="207" t="s">
        <v>1</v>
      </c>
      <c r="B9" s="312" t="s">
        <v>2</v>
      </c>
      <c r="C9" s="236"/>
      <c r="D9" s="236"/>
      <c r="E9" s="237"/>
      <c r="F9" s="329" t="s">
        <v>213</v>
      </c>
      <c r="G9" s="329"/>
      <c r="H9" s="19"/>
    </row>
    <row r="10" spans="1:8" ht="24.95" customHeight="1" x14ac:dyDescent="0.25">
      <c r="A10" s="203" t="s">
        <v>3</v>
      </c>
      <c r="B10" s="312" t="s">
        <v>4</v>
      </c>
      <c r="C10" s="236"/>
      <c r="D10" s="236"/>
      <c r="E10" s="237"/>
      <c r="F10" s="329" t="s">
        <v>59</v>
      </c>
      <c r="G10" s="329"/>
      <c r="H10" s="19"/>
    </row>
    <row r="11" spans="1:8" ht="50.25" customHeight="1" x14ac:dyDescent="0.25">
      <c r="A11" s="203" t="s">
        <v>5</v>
      </c>
      <c r="B11" s="312" t="s">
        <v>6</v>
      </c>
      <c r="C11" s="236"/>
      <c r="D11" s="236"/>
      <c r="E11" s="237"/>
      <c r="F11" s="330" t="s">
        <v>216</v>
      </c>
      <c r="G11" s="330"/>
      <c r="H11" s="19"/>
    </row>
    <row r="12" spans="1:8" ht="24.95" customHeight="1" x14ac:dyDescent="0.25">
      <c r="A12" s="203" t="s">
        <v>7</v>
      </c>
      <c r="B12" s="312" t="s">
        <v>8</v>
      </c>
      <c r="C12" s="236"/>
      <c r="D12" s="236"/>
      <c r="E12" s="237"/>
      <c r="F12" s="331">
        <v>12</v>
      </c>
      <c r="G12" s="331"/>
      <c r="H12" s="134"/>
    </row>
    <row r="13" spans="1:8" ht="24.95" customHeight="1" x14ac:dyDescent="0.25">
      <c r="A13" s="132"/>
      <c r="B13" s="133"/>
      <c r="C13" s="133"/>
      <c r="D13" s="133"/>
      <c r="E13" s="133"/>
      <c r="F13" s="135"/>
      <c r="G13" s="135"/>
      <c r="H13" s="134"/>
    </row>
    <row r="14" spans="1:8" x14ac:dyDescent="0.25">
      <c r="A14" s="324" t="s">
        <v>60</v>
      </c>
      <c r="B14" s="325"/>
      <c r="C14" s="324"/>
      <c r="D14" s="324"/>
      <c r="E14" s="324"/>
      <c r="F14" s="324"/>
      <c r="G14" s="324"/>
      <c r="H14" s="19"/>
    </row>
    <row r="15" spans="1:8" x14ac:dyDescent="0.25">
      <c r="A15" s="63"/>
      <c r="B15" s="63"/>
      <c r="C15" s="63"/>
      <c r="D15" s="63"/>
      <c r="E15" s="63"/>
      <c r="F15" s="63"/>
      <c r="G15" s="63"/>
      <c r="H15" s="19"/>
    </row>
    <row r="16" spans="1:8" ht="57" customHeight="1" x14ac:dyDescent="0.25">
      <c r="A16" s="326" t="s">
        <v>9</v>
      </c>
      <c r="B16" s="327"/>
      <c r="C16" s="327"/>
      <c r="D16" s="327"/>
      <c r="E16" s="328"/>
      <c r="F16" s="48" t="s">
        <v>10</v>
      </c>
      <c r="G16" s="47" t="s">
        <v>62</v>
      </c>
      <c r="H16" s="19"/>
    </row>
    <row r="17" spans="1:8" ht="24.95" customHeight="1" x14ac:dyDescent="0.25">
      <c r="A17" s="203">
        <v>1</v>
      </c>
      <c r="B17" s="235" t="s">
        <v>212</v>
      </c>
      <c r="C17" s="236" t="s">
        <v>77</v>
      </c>
      <c r="D17" s="236"/>
      <c r="E17" s="237"/>
      <c r="F17" s="13" t="s">
        <v>112</v>
      </c>
      <c r="G17" s="204">
        <v>6</v>
      </c>
      <c r="H17" s="19"/>
    </row>
    <row r="18" spans="1:8" x14ac:dyDescent="0.25">
      <c r="A18" s="12"/>
      <c r="B18" s="12"/>
      <c r="C18" s="1"/>
      <c r="D18" s="1"/>
      <c r="E18" s="1"/>
      <c r="F18" s="15"/>
      <c r="G18" s="1"/>
      <c r="H18" s="19"/>
    </row>
    <row r="19" spans="1:8" x14ac:dyDescent="0.25">
      <c r="A19" s="276" t="s">
        <v>122</v>
      </c>
      <c r="B19" s="276"/>
      <c r="C19" s="276"/>
      <c r="D19" s="276"/>
      <c r="E19" s="276"/>
      <c r="F19" s="276"/>
      <c r="G19" s="276"/>
      <c r="H19" s="19"/>
    </row>
    <row r="20" spans="1:8" x14ac:dyDescent="0.25">
      <c r="A20" s="150"/>
      <c r="B20" s="150"/>
      <c r="C20" s="1"/>
      <c r="D20" s="1"/>
      <c r="E20" s="1"/>
      <c r="F20" s="15"/>
      <c r="G20" s="1"/>
      <c r="H20" s="19"/>
    </row>
    <row r="21" spans="1:8" ht="24.95" customHeight="1" x14ac:dyDescent="0.25">
      <c r="A21" s="319" t="s">
        <v>11</v>
      </c>
      <c r="B21" s="320"/>
      <c r="C21" s="320"/>
      <c r="D21" s="320"/>
      <c r="E21" s="320"/>
      <c r="F21" s="320"/>
      <c r="G21" s="321"/>
      <c r="H21" s="19"/>
    </row>
    <row r="22" spans="1:8" ht="24.95" customHeight="1" x14ac:dyDescent="0.25">
      <c r="A22" s="151">
        <v>1</v>
      </c>
      <c r="B22" s="312" t="s">
        <v>12</v>
      </c>
      <c r="C22" s="236"/>
      <c r="D22" s="236"/>
      <c r="E22" s="237"/>
      <c r="F22" s="322" t="s">
        <v>199</v>
      </c>
      <c r="G22" s="323"/>
      <c r="H22" s="19"/>
    </row>
    <row r="23" spans="1:8" ht="24.95" customHeight="1" x14ac:dyDescent="0.25">
      <c r="A23" s="151">
        <v>2</v>
      </c>
      <c r="B23" s="312" t="s">
        <v>13</v>
      </c>
      <c r="C23" s="236"/>
      <c r="D23" s="236"/>
      <c r="E23" s="237"/>
      <c r="F23" s="313" t="s">
        <v>145</v>
      </c>
      <c r="G23" s="314"/>
      <c r="H23" s="19"/>
    </row>
    <row r="24" spans="1:8" ht="24.95" customHeight="1" x14ac:dyDescent="0.25">
      <c r="A24" s="151">
        <v>3</v>
      </c>
      <c r="B24" s="312" t="s">
        <v>14</v>
      </c>
      <c r="C24" s="236"/>
      <c r="D24" s="236"/>
      <c r="E24" s="237"/>
      <c r="F24" s="315" t="str">
        <f>B17</f>
        <v>Operador Eletrônico</v>
      </c>
      <c r="G24" s="316"/>
      <c r="H24" s="19"/>
    </row>
    <row r="25" spans="1:8" ht="24.95" customHeight="1" x14ac:dyDescent="0.25">
      <c r="A25" s="151">
        <v>4</v>
      </c>
      <c r="B25" s="312" t="s">
        <v>15</v>
      </c>
      <c r="C25" s="236"/>
      <c r="D25" s="236"/>
      <c r="E25" s="237"/>
      <c r="F25" s="317">
        <v>44562</v>
      </c>
      <c r="G25" s="318"/>
      <c r="H25" s="19"/>
    </row>
    <row r="26" spans="1:8" x14ac:dyDescent="0.25">
      <c r="A26" s="2"/>
      <c r="B26" s="2"/>
      <c r="C26" s="155"/>
      <c r="D26" s="3"/>
      <c r="E26" s="3"/>
      <c r="F26" s="16"/>
      <c r="G26" s="2"/>
      <c r="H26" s="19"/>
    </row>
    <row r="27" spans="1:8" x14ac:dyDescent="0.25">
      <c r="A27" s="276" t="s">
        <v>80</v>
      </c>
      <c r="B27" s="276"/>
      <c r="C27" s="276"/>
      <c r="D27" s="276"/>
      <c r="E27" s="276"/>
      <c r="F27" s="276"/>
      <c r="G27" s="276"/>
      <c r="H27" s="19"/>
    </row>
    <row r="28" spans="1:8" x14ac:dyDescent="0.25">
      <c r="A28" s="12"/>
      <c r="B28" s="12"/>
      <c r="C28" s="1"/>
      <c r="D28" s="1"/>
      <c r="E28" s="1"/>
      <c r="F28" s="15"/>
      <c r="G28" s="1"/>
      <c r="H28" s="19"/>
    </row>
    <row r="29" spans="1:8" ht="24.95" customHeight="1" x14ac:dyDescent="0.25">
      <c r="A29" s="67">
        <v>1</v>
      </c>
      <c r="B29" s="309" t="s">
        <v>17</v>
      </c>
      <c r="C29" s="310"/>
      <c r="D29" s="310"/>
      <c r="E29" s="310"/>
      <c r="F29" s="311"/>
      <c r="G29" s="68" t="s">
        <v>18</v>
      </c>
      <c r="H29" s="19"/>
    </row>
    <row r="30" spans="1:8" x14ac:dyDescent="0.25">
      <c r="A30" s="151" t="s">
        <v>1</v>
      </c>
      <c r="B30" s="303" t="s">
        <v>64</v>
      </c>
      <c r="C30" s="304"/>
      <c r="D30" s="304"/>
      <c r="E30" s="304"/>
      <c r="F30" s="305"/>
      <c r="G30" s="5"/>
      <c r="H30" s="19"/>
    </row>
    <row r="31" spans="1:8" ht="15.75" customHeight="1" x14ac:dyDescent="0.25">
      <c r="A31" s="151" t="s">
        <v>3</v>
      </c>
      <c r="B31" s="312" t="s">
        <v>19</v>
      </c>
      <c r="C31" s="236"/>
      <c r="D31" s="236"/>
      <c r="E31" s="236"/>
      <c r="F31" s="237"/>
      <c r="G31" s="5"/>
      <c r="H31" s="19"/>
    </row>
    <row r="32" spans="1:8" ht="15.75" customHeight="1" x14ac:dyDescent="0.25">
      <c r="A32" s="151" t="s">
        <v>5</v>
      </c>
      <c r="B32" s="312" t="s">
        <v>65</v>
      </c>
      <c r="C32" s="236"/>
      <c r="D32" s="236"/>
      <c r="E32" s="236"/>
      <c r="F32" s="237"/>
      <c r="G32" s="5"/>
      <c r="H32" s="19"/>
    </row>
    <row r="33" spans="1:8" x14ac:dyDescent="0.25">
      <c r="A33" s="151" t="s">
        <v>7</v>
      </c>
      <c r="B33" s="312" t="s">
        <v>66</v>
      </c>
      <c r="C33" s="236"/>
      <c r="D33" s="236"/>
      <c r="E33" s="236"/>
      <c r="F33" s="237"/>
      <c r="G33" s="5"/>
      <c r="H33" s="19"/>
    </row>
    <row r="34" spans="1:8" ht="15.75" customHeight="1" x14ac:dyDescent="0.25">
      <c r="A34" s="151" t="s">
        <v>20</v>
      </c>
      <c r="B34" s="312" t="s">
        <v>63</v>
      </c>
      <c r="C34" s="236"/>
      <c r="D34" s="236"/>
      <c r="E34" s="236"/>
      <c r="F34" s="237"/>
      <c r="G34" s="5"/>
      <c r="H34" s="19"/>
    </row>
    <row r="35" spans="1:8" ht="15.75" customHeight="1" x14ac:dyDescent="0.25">
      <c r="A35" s="151" t="s">
        <v>21</v>
      </c>
      <c r="B35" s="312" t="s">
        <v>78</v>
      </c>
      <c r="C35" s="236"/>
      <c r="D35" s="236"/>
      <c r="E35" s="236"/>
      <c r="F35" s="237"/>
      <c r="G35" s="5"/>
      <c r="H35" s="19"/>
    </row>
    <row r="36" spans="1:8" ht="15.75" customHeight="1" x14ac:dyDescent="0.25">
      <c r="A36" s="151" t="s">
        <v>22</v>
      </c>
      <c r="B36" s="312" t="s">
        <v>24</v>
      </c>
      <c r="C36" s="236"/>
      <c r="D36" s="236"/>
      <c r="E36" s="236"/>
      <c r="F36" s="237"/>
      <c r="G36" s="5"/>
      <c r="H36" s="19"/>
    </row>
    <row r="37" spans="1:8" x14ac:dyDescent="0.25">
      <c r="A37" s="306" t="s">
        <v>58</v>
      </c>
      <c r="B37" s="307"/>
      <c r="C37" s="307"/>
      <c r="D37" s="307"/>
      <c r="E37" s="307"/>
      <c r="F37" s="308"/>
      <c r="G37" s="50">
        <f>SUM(G30:G36)</f>
        <v>0</v>
      </c>
      <c r="H37" s="19"/>
    </row>
    <row r="38" spans="1:8" x14ac:dyDescent="0.25">
      <c r="A38" s="96"/>
      <c r="B38" s="96"/>
      <c r="C38" s="96"/>
      <c r="D38" s="96"/>
      <c r="E38" s="96"/>
      <c r="F38" s="96"/>
      <c r="G38" s="97"/>
      <c r="H38" s="19"/>
    </row>
    <row r="39" spans="1:8" ht="15.75" customHeight="1" x14ac:dyDescent="0.25">
      <c r="A39" s="244" t="s">
        <v>121</v>
      </c>
      <c r="B39" s="244"/>
      <c r="C39" s="244"/>
      <c r="D39" s="244"/>
      <c r="E39" s="244"/>
      <c r="F39" s="244"/>
      <c r="G39" s="244"/>
      <c r="H39" s="19"/>
    </row>
    <row r="40" spans="1:8" x14ac:dyDescent="0.25">
      <c r="A40" s="102"/>
      <c r="B40" s="102"/>
      <c r="C40" s="103"/>
      <c r="D40" s="103"/>
      <c r="E40" s="103"/>
      <c r="F40" s="104"/>
      <c r="G40" s="6"/>
      <c r="H40" s="19"/>
    </row>
    <row r="41" spans="1:8" x14ac:dyDescent="0.25">
      <c r="A41" s="276" t="s">
        <v>79</v>
      </c>
      <c r="B41" s="276"/>
      <c r="C41" s="276"/>
      <c r="D41" s="276"/>
      <c r="E41" s="276"/>
      <c r="F41" s="276"/>
      <c r="G41" s="276"/>
      <c r="H41" s="19"/>
    </row>
    <row r="42" spans="1:8" x14ac:dyDescent="0.25">
      <c r="A42" s="2"/>
      <c r="B42" s="2"/>
      <c r="C42" s="3"/>
      <c r="D42" s="3"/>
      <c r="E42" s="3"/>
      <c r="F42" s="16"/>
      <c r="G42" s="6"/>
      <c r="H42" s="19"/>
    </row>
    <row r="43" spans="1:8" ht="36.75" customHeight="1" x14ac:dyDescent="0.25">
      <c r="A43" s="54" t="s">
        <v>25</v>
      </c>
      <c r="B43" s="286" t="s">
        <v>61</v>
      </c>
      <c r="C43" s="287"/>
      <c r="D43" s="287"/>
      <c r="E43" s="288"/>
      <c r="F43" s="55" t="s">
        <v>87</v>
      </c>
      <c r="G43" s="51" t="s">
        <v>18</v>
      </c>
      <c r="H43" s="19"/>
    </row>
    <row r="44" spans="1:8" ht="15.75" customHeight="1" x14ac:dyDescent="0.25">
      <c r="A44" s="151" t="s">
        <v>1</v>
      </c>
      <c r="B44" s="301" t="s">
        <v>68</v>
      </c>
      <c r="C44" s="249"/>
      <c r="D44" s="249"/>
      <c r="E44" s="302"/>
      <c r="F44" s="56">
        <f>1/12</f>
        <v>8.3333333333333329E-2</v>
      </c>
      <c r="G44" s="7"/>
      <c r="H44" s="19"/>
    </row>
    <row r="45" spans="1:8" x14ac:dyDescent="0.25">
      <c r="A45" s="8" t="s">
        <v>3</v>
      </c>
      <c r="B45" s="301" t="s">
        <v>85</v>
      </c>
      <c r="C45" s="249"/>
      <c r="D45" s="249"/>
      <c r="E45" s="302"/>
      <c r="F45" s="56">
        <f>1/12</f>
        <v>8.3333333333333329E-2</v>
      </c>
      <c r="G45" s="7"/>
      <c r="H45" s="19"/>
    </row>
    <row r="46" spans="1:8" x14ac:dyDescent="0.25">
      <c r="A46" s="8" t="s">
        <v>5</v>
      </c>
      <c r="B46" s="303" t="s">
        <v>86</v>
      </c>
      <c r="C46" s="304"/>
      <c r="D46" s="304"/>
      <c r="E46" s="305"/>
      <c r="F46" s="56">
        <f>1/12*1/3</f>
        <v>2.7777777777777776E-2</v>
      </c>
      <c r="G46" s="7"/>
      <c r="H46" s="19"/>
    </row>
    <row r="47" spans="1:8" x14ac:dyDescent="0.25">
      <c r="A47" s="306" t="s">
        <v>58</v>
      </c>
      <c r="B47" s="307"/>
      <c r="C47" s="307"/>
      <c r="D47" s="307"/>
      <c r="E47" s="307"/>
      <c r="F47" s="308"/>
      <c r="G47" s="50">
        <f>SUM(G44:G46)</f>
        <v>0</v>
      </c>
      <c r="H47" s="19"/>
    </row>
    <row r="48" spans="1:8" x14ac:dyDescent="0.25">
      <c r="A48" s="2"/>
      <c r="B48" s="2"/>
      <c r="C48" s="3"/>
      <c r="D48" s="3"/>
      <c r="E48" s="3"/>
      <c r="F48" s="16"/>
      <c r="G48" s="6"/>
      <c r="H48" s="19"/>
    </row>
    <row r="49" spans="1:8" ht="24.95" customHeight="1" x14ac:dyDescent="0.25">
      <c r="A49" s="67" t="s">
        <v>26</v>
      </c>
      <c r="B49" s="273" t="s">
        <v>67</v>
      </c>
      <c r="C49" s="274"/>
      <c r="D49" s="274"/>
      <c r="E49" s="275"/>
      <c r="F49" s="84" t="s">
        <v>69</v>
      </c>
      <c r="G49" s="49" t="s">
        <v>18</v>
      </c>
      <c r="H49" s="19"/>
    </row>
    <row r="50" spans="1:8" x14ac:dyDescent="0.25">
      <c r="A50" s="151" t="s">
        <v>1</v>
      </c>
      <c r="B50" s="301" t="s">
        <v>28</v>
      </c>
      <c r="C50" s="249"/>
      <c r="D50" s="249"/>
      <c r="E50" s="302"/>
      <c r="F50" s="14">
        <v>0.2</v>
      </c>
      <c r="G50" s="7"/>
      <c r="H50" s="19"/>
    </row>
    <row r="51" spans="1:8" x14ac:dyDescent="0.25">
      <c r="A51" s="151" t="s">
        <v>3</v>
      </c>
      <c r="B51" s="301" t="s">
        <v>126</v>
      </c>
      <c r="C51" s="249"/>
      <c r="D51" s="249"/>
      <c r="E51" s="302"/>
      <c r="F51" s="14">
        <v>2.5000000000000001E-2</v>
      </c>
      <c r="G51" s="7"/>
      <c r="H51" s="38"/>
    </row>
    <row r="52" spans="1:8" x14ac:dyDescent="0.25">
      <c r="A52" s="151" t="s">
        <v>5</v>
      </c>
      <c r="B52" s="301" t="s">
        <v>70</v>
      </c>
      <c r="C52" s="249"/>
      <c r="D52" s="249"/>
      <c r="E52" s="302"/>
      <c r="F52" s="14"/>
      <c r="G52" s="7"/>
      <c r="H52" s="38"/>
    </row>
    <row r="53" spans="1:8" x14ac:dyDescent="0.25">
      <c r="A53" s="151" t="s">
        <v>7</v>
      </c>
      <c r="B53" s="301" t="s">
        <v>29</v>
      </c>
      <c r="C53" s="249"/>
      <c r="D53" s="249"/>
      <c r="E53" s="302"/>
      <c r="F53" s="14">
        <v>1.4999999999999999E-2</v>
      </c>
      <c r="G53" s="7"/>
      <c r="H53" s="38"/>
    </row>
    <row r="54" spans="1:8" x14ac:dyDescent="0.25">
      <c r="A54" s="151" t="s">
        <v>20</v>
      </c>
      <c r="B54" s="301" t="s">
        <v>30</v>
      </c>
      <c r="C54" s="249"/>
      <c r="D54" s="249"/>
      <c r="E54" s="302"/>
      <c r="F54" s="14">
        <v>0.01</v>
      </c>
      <c r="G54" s="7"/>
      <c r="H54" s="38"/>
    </row>
    <row r="55" spans="1:8" x14ac:dyDescent="0.25">
      <c r="A55" s="151" t="s">
        <v>21</v>
      </c>
      <c r="B55" s="301" t="s">
        <v>31</v>
      </c>
      <c r="C55" s="249"/>
      <c r="D55" s="249"/>
      <c r="E55" s="302"/>
      <c r="F55" s="14">
        <v>6.0000000000000001E-3</v>
      </c>
      <c r="G55" s="7"/>
      <c r="H55" s="19"/>
    </row>
    <row r="56" spans="1:8" x14ac:dyDescent="0.25">
      <c r="A56" s="151" t="s">
        <v>22</v>
      </c>
      <c r="B56" s="301" t="s">
        <v>32</v>
      </c>
      <c r="C56" s="249"/>
      <c r="D56" s="249"/>
      <c r="E56" s="302"/>
      <c r="F56" s="14">
        <v>2E-3</v>
      </c>
      <c r="G56" s="7"/>
      <c r="H56" s="39"/>
    </row>
    <row r="57" spans="1:8" x14ac:dyDescent="0.25">
      <c r="A57" s="151" t="s">
        <v>23</v>
      </c>
      <c r="B57" s="303" t="s">
        <v>33</v>
      </c>
      <c r="C57" s="304"/>
      <c r="D57" s="304"/>
      <c r="E57" s="305"/>
      <c r="F57" s="14">
        <v>0.08</v>
      </c>
      <c r="G57" s="7"/>
      <c r="H57" s="39"/>
    </row>
    <row r="58" spans="1:8" x14ac:dyDescent="0.25">
      <c r="A58" s="306" t="s">
        <v>58</v>
      </c>
      <c r="B58" s="307"/>
      <c r="C58" s="307"/>
      <c r="D58" s="307"/>
      <c r="E58" s="308"/>
      <c r="F58" s="52" t="s">
        <v>186</v>
      </c>
      <c r="G58" s="50">
        <f>SUM(G50:G57)</f>
        <v>0</v>
      </c>
      <c r="H58" s="19"/>
    </row>
    <row r="59" spans="1:8" x14ac:dyDescent="0.25">
      <c r="A59" s="96"/>
      <c r="B59" s="96"/>
      <c r="C59" s="96"/>
      <c r="D59" s="96"/>
      <c r="E59" s="96"/>
      <c r="F59" s="192"/>
      <c r="G59" s="97"/>
      <c r="H59" s="19"/>
    </row>
    <row r="60" spans="1:8" ht="15.75" customHeight="1" x14ac:dyDescent="0.25">
      <c r="A60" s="244" t="s">
        <v>135</v>
      </c>
      <c r="B60" s="244"/>
      <c r="C60" s="244"/>
      <c r="D60" s="244"/>
      <c r="E60" s="244"/>
      <c r="F60" s="244"/>
      <c r="G60" s="244"/>
      <c r="H60" s="19"/>
    </row>
    <row r="61" spans="1:8" x14ac:dyDescent="0.25">
      <c r="A61" s="19"/>
      <c r="B61" s="19"/>
      <c r="C61" s="19"/>
      <c r="D61" s="19"/>
      <c r="E61" s="19"/>
      <c r="F61" s="19"/>
      <c r="G61" s="19"/>
      <c r="H61" s="19"/>
    </row>
    <row r="62" spans="1:8" ht="24.95" customHeight="1" x14ac:dyDescent="0.25">
      <c r="A62" s="67" t="s">
        <v>34</v>
      </c>
      <c r="B62" s="309" t="s">
        <v>35</v>
      </c>
      <c r="C62" s="310"/>
      <c r="D62" s="310"/>
      <c r="E62" s="310"/>
      <c r="F62" s="311"/>
      <c r="G62" s="68" t="s">
        <v>18</v>
      </c>
      <c r="H62" s="19"/>
    </row>
    <row r="63" spans="1:8" x14ac:dyDescent="0.25">
      <c r="A63" s="152" t="s">
        <v>1</v>
      </c>
      <c r="B63" s="298" t="s">
        <v>36</v>
      </c>
      <c r="C63" s="299"/>
      <c r="D63" s="299"/>
      <c r="E63" s="299"/>
      <c r="F63" s="300"/>
      <c r="G63" s="92"/>
      <c r="H63" s="19"/>
    </row>
    <row r="64" spans="1:8" x14ac:dyDescent="0.25">
      <c r="A64" s="152" t="s">
        <v>3</v>
      </c>
      <c r="B64" s="298" t="s">
        <v>71</v>
      </c>
      <c r="C64" s="299"/>
      <c r="D64" s="299"/>
      <c r="E64" s="299"/>
      <c r="F64" s="300"/>
      <c r="G64" s="92"/>
      <c r="H64" s="19"/>
    </row>
    <row r="65" spans="1:10" x14ac:dyDescent="0.25">
      <c r="A65" s="152" t="s">
        <v>5</v>
      </c>
      <c r="B65" s="298" t="s">
        <v>132</v>
      </c>
      <c r="C65" s="299"/>
      <c r="D65" s="299"/>
      <c r="E65" s="299"/>
      <c r="F65" s="300"/>
      <c r="G65" s="92"/>
      <c r="H65" s="19"/>
    </row>
    <row r="66" spans="1:10" ht="15.75" customHeight="1" x14ac:dyDescent="0.25">
      <c r="A66" s="152" t="s">
        <v>7</v>
      </c>
      <c r="B66" s="298" t="s">
        <v>133</v>
      </c>
      <c r="C66" s="299"/>
      <c r="D66" s="299"/>
      <c r="E66" s="299"/>
      <c r="F66" s="300"/>
      <c r="G66" s="92"/>
      <c r="H66" s="19"/>
    </row>
    <row r="67" spans="1:10" x14ac:dyDescent="0.25">
      <c r="A67" s="266" t="s">
        <v>58</v>
      </c>
      <c r="B67" s="266"/>
      <c r="C67" s="266"/>
      <c r="D67" s="266"/>
      <c r="E67" s="266"/>
      <c r="F67" s="267"/>
      <c r="G67" s="50">
        <f>SUM(G63:G66)</f>
        <v>0</v>
      </c>
      <c r="H67" s="19"/>
    </row>
    <row r="68" spans="1:10" x14ac:dyDescent="0.25">
      <c r="A68" s="101"/>
      <c r="B68" s="101"/>
      <c r="C68" s="101"/>
      <c r="D68" s="101"/>
      <c r="E68" s="101"/>
      <c r="F68" s="101"/>
      <c r="G68" s="97"/>
      <c r="H68" s="19"/>
    </row>
    <row r="69" spans="1:10" ht="15.75" customHeight="1" x14ac:dyDescent="0.25">
      <c r="A69" s="244" t="s">
        <v>136</v>
      </c>
      <c r="B69" s="244"/>
      <c r="C69" s="244"/>
      <c r="D69" s="244"/>
      <c r="E69" s="244"/>
      <c r="F69" s="244"/>
      <c r="G69" s="244"/>
      <c r="H69" s="19"/>
    </row>
    <row r="70" spans="1:10" x14ac:dyDescent="0.25">
      <c r="A70" s="2"/>
      <c r="B70" s="2"/>
      <c r="C70" s="10"/>
      <c r="D70" s="10"/>
      <c r="E70" s="10"/>
      <c r="F70" s="17"/>
      <c r="G70" s="11"/>
      <c r="H70" s="19"/>
    </row>
    <row r="71" spans="1:10" ht="24.95" customHeight="1" x14ac:dyDescent="0.25">
      <c r="A71" s="67">
        <v>2</v>
      </c>
      <c r="B71" s="273" t="s">
        <v>113</v>
      </c>
      <c r="C71" s="274"/>
      <c r="D71" s="274"/>
      <c r="E71" s="274"/>
      <c r="F71" s="275"/>
      <c r="G71" s="68" t="s">
        <v>18</v>
      </c>
      <c r="H71" s="19"/>
    </row>
    <row r="72" spans="1:10" x14ac:dyDescent="0.25">
      <c r="A72" s="152" t="s">
        <v>25</v>
      </c>
      <c r="B72" s="289" t="s">
        <v>61</v>
      </c>
      <c r="C72" s="290"/>
      <c r="D72" s="290"/>
      <c r="E72" s="290"/>
      <c r="F72" s="291"/>
      <c r="G72" s="9"/>
      <c r="H72" s="19"/>
    </row>
    <row r="73" spans="1:10" x14ac:dyDescent="0.25">
      <c r="A73" s="152" t="s">
        <v>26</v>
      </c>
      <c r="B73" s="292" t="s">
        <v>27</v>
      </c>
      <c r="C73" s="293"/>
      <c r="D73" s="293"/>
      <c r="E73" s="293"/>
      <c r="F73" s="294"/>
      <c r="G73" s="9"/>
      <c r="H73" s="19"/>
    </row>
    <row r="74" spans="1:10" x14ac:dyDescent="0.25">
      <c r="A74" s="152" t="s">
        <v>34</v>
      </c>
      <c r="B74" s="295" t="s">
        <v>35</v>
      </c>
      <c r="C74" s="296"/>
      <c r="D74" s="296"/>
      <c r="E74" s="296"/>
      <c r="F74" s="297"/>
      <c r="G74" s="5"/>
      <c r="H74" s="19"/>
    </row>
    <row r="75" spans="1:10" x14ac:dyDescent="0.25">
      <c r="A75" s="266" t="s">
        <v>58</v>
      </c>
      <c r="B75" s="266"/>
      <c r="C75" s="266"/>
      <c r="D75" s="266"/>
      <c r="E75" s="266"/>
      <c r="F75" s="267"/>
      <c r="G75" s="50">
        <f>SUM(G72:G74)</f>
        <v>0</v>
      </c>
      <c r="H75" s="19"/>
    </row>
    <row r="76" spans="1:10" x14ac:dyDescent="0.25">
      <c r="A76" s="2"/>
      <c r="B76" s="2"/>
      <c r="C76" s="10"/>
      <c r="D76" s="10"/>
      <c r="E76" s="10"/>
      <c r="F76" s="17"/>
      <c r="G76" s="11"/>
      <c r="H76" s="19"/>
    </row>
    <row r="77" spans="1:10" x14ac:dyDescent="0.25">
      <c r="A77" s="276" t="s">
        <v>81</v>
      </c>
      <c r="B77" s="276"/>
      <c r="C77" s="276"/>
      <c r="D77" s="276"/>
      <c r="E77" s="276"/>
      <c r="F77" s="276"/>
      <c r="G77" s="276"/>
      <c r="H77" s="19"/>
    </row>
    <row r="78" spans="1:10" x14ac:dyDescent="0.25">
      <c r="A78" s="150"/>
      <c r="B78" s="150"/>
      <c r="C78" s="150"/>
      <c r="D78" s="150"/>
      <c r="E78" s="150"/>
      <c r="F78" s="150"/>
      <c r="G78" s="150"/>
      <c r="H78" s="19"/>
    </row>
    <row r="79" spans="1:10" ht="31.5" x14ac:dyDescent="0.25">
      <c r="A79" s="54" t="s">
        <v>99</v>
      </c>
      <c r="B79" s="286" t="s">
        <v>72</v>
      </c>
      <c r="C79" s="287"/>
      <c r="D79" s="287"/>
      <c r="E79" s="288"/>
      <c r="F79" s="154" t="s">
        <v>102</v>
      </c>
      <c r="G79" s="55" t="s">
        <v>18</v>
      </c>
      <c r="H79" s="19"/>
    </row>
    <row r="80" spans="1:10" ht="15.75" customHeight="1" x14ac:dyDescent="0.25">
      <c r="A80" s="78"/>
      <c r="B80" s="248" t="s">
        <v>72</v>
      </c>
      <c r="C80" s="249"/>
      <c r="D80" s="249"/>
      <c r="E80" s="250"/>
      <c r="F80" s="88"/>
      <c r="G80" s="85"/>
      <c r="H80" s="120"/>
      <c r="I80" s="18"/>
      <c r="J80" s="18"/>
    </row>
    <row r="81" spans="1:8" ht="15.75" customHeight="1" x14ac:dyDescent="0.25">
      <c r="A81" s="78"/>
      <c r="B81" s="248" t="s">
        <v>106</v>
      </c>
      <c r="C81" s="249"/>
      <c r="D81" s="249"/>
      <c r="E81" s="250"/>
      <c r="F81" s="88"/>
      <c r="G81" s="85"/>
      <c r="H81" s="19"/>
    </row>
    <row r="82" spans="1:8" ht="15.75" customHeight="1" x14ac:dyDescent="0.25">
      <c r="A82" s="78" t="s">
        <v>1</v>
      </c>
      <c r="B82" s="283" t="s">
        <v>108</v>
      </c>
      <c r="C82" s="284"/>
      <c r="D82" s="284"/>
      <c r="E82" s="285"/>
      <c r="F82" s="148"/>
      <c r="G82" s="86"/>
      <c r="H82" s="19"/>
    </row>
    <row r="83" spans="1:8" x14ac:dyDescent="0.25">
      <c r="A83" s="266" t="s">
        <v>58</v>
      </c>
      <c r="B83" s="266"/>
      <c r="C83" s="266"/>
      <c r="D83" s="266"/>
      <c r="E83" s="266"/>
      <c r="F83" s="267"/>
      <c r="G83" s="50">
        <f>G82</f>
        <v>0</v>
      </c>
      <c r="H83" s="19"/>
    </row>
    <row r="84" spans="1:8" x14ac:dyDescent="0.25">
      <c r="A84" s="150"/>
      <c r="B84" s="150"/>
      <c r="C84" s="150"/>
      <c r="D84" s="150"/>
      <c r="E84" s="150"/>
      <c r="F84" s="150"/>
      <c r="G84" s="150"/>
      <c r="H84" s="19"/>
    </row>
    <row r="85" spans="1:8" ht="31.5" x14ac:dyDescent="0.25">
      <c r="A85" s="154" t="s">
        <v>100</v>
      </c>
      <c r="B85" s="286" t="s">
        <v>73</v>
      </c>
      <c r="C85" s="287"/>
      <c r="D85" s="287"/>
      <c r="E85" s="288"/>
      <c r="F85" s="154" t="s">
        <v>102</v>
      </c>
      <c r="G85" s="154" t="s">
        <v>18</v>
      </c>
      <c r="H85" s="19"/>
    </row>
    <row r="86" spans="1:8" ht="15.75" customHeight="1" x14ac:dyDescent="0.25">
      <c r="A86" s="89"/>
      <c r="B86" s="248" t="s">
        <v>73</v>
      </c>
      <c r="C86" s="249"/>
      <c r="D86" s="249"/>
      <c r="E86" s="250"/>
      <c r="F86" s="88"/>
      <c r="G86" s="90"/>
      <c r="H86" s="19"/>
    </row>
    <row r="87" spans="1:8" ht="15.75" customHeight="1" x14ac:dyDescent="0.25">
      <c r="A87" s="89"/>
      <c r="B87" s="248" t="s">
        <v>105</v>
      </c>
      <c r="C87" s="249"/>
      <c r="D87" s="249"/>
      <c r="E87" s="250"/>
      <c r="F87" s="88"/>
      <c r="G87" s="90"/>
      <c r="H87" s="19"/>
    </row>
    <row r="88" spans="1:8" ht="15.75" customHeight="1" x14ac:dyDescent="0.25">
      <c r="A88" s="89" t="s">
        <v>1</v>
      </c>
      <c r="B88" s="283" t="s">
        <v>107</v>
      </c>
      <c r="C88" s="284"/>
      <c r="D88" s="284"/>
      <c r="E88" s="285"/>
      <c r="F88" s="148"/>
      <c r="G88" s="88"/>
      <c r="H88" s="19"/>
    </row>
    <row r="89" spans="1:8" x14ac:dyDescent="0.25">
      <c r="A89" s="266" t="s">
        <v>58</v>
      </c>
      <c r="B89" s="266"/>
      <c r="C89" s="266"/>
      <c r="D89" s="266"/>
      <c r="E89" s="266"/>
      <c r="F89" s="267"/>
      <c r="G89" s="57">
        <f>G88</f>
        <v>0</v>
      </c>
      <c r="H89" s="19"/>
    </row>
    <row r="90" spans="1:8" x14ac:dyDescent="0.25">
      <c r="A90" s="2"/>
      <c r="B90" s="2"/>
      <c r="C90" s="10"/>
      <c r="D90" s="10"/>
      <c r="E90" s="10"/>
      <c r="F90" s="17"/>
      <c r="G90" s="11"/>
      <c r="H90" s="19"/>
    </row>
    <row r="91" spans="1:8" ht="24.95" customHeight="1" x14ac:dyDescent="0.25">
      <c r="A91" s="54" t="s">
        <v>101</v>
      </c>
      <c r="B91" s="286" t="s">
        <v>110</v>
      </c>
      <c r="C91" s="287"/>
      <c r="D91" s="287"/>
      <c r="E91" s="288"/>
      <c r="F91" s="55" t="s">
        <v>69</v>
      </c>
      <c r="G91" s="51" t="s">
        <v>18</v>
      </c>
      <c r="H91" s="120"/>
    </row>
    <row r="92" spans="1:8" ht="15.75" customHeight="1" x14ac:dyDescent="0.25">
      <c r="A92" s="151" t="s">
        <v>1</v>
      </c>
      <c r="B92" s="248" t="s">
        <v>103</v>
      </c>
      <c r="C92" s="249"/>
      <c r="D92" s="249"/>
      <c r="E92" s="250"/>
      <c r="F92" s="14"/>
      <c r="G92" s="71"/>
      <c r="H92" s="53"/>
    </row>
    <row r="93" spans="1:8" ht="15.75" customHeight="1" x14ac:dyDescent="0.25">
      <c r="A93" s="151" t="s">
        <v>3</v>
      </c>
      <c r="B93" s="248" t="s">
        <v>104</v>
      </c>
      <c r="C93" s="249"/>
      <c r="D93" s="249"/>
      <c r="E93" s="250"/>
      <c r="F93" s="14"/>
      <c r="G93" s="71"/>
      <c r="H93" s="19"/>
    </row>
    <row r="94" spans="1:8" ht="15.75" customHeight="1" x14ac:dyDescent="0.25">
      <c r="A94" s="151" t="s">
        <v>5</v>
      </c>
      <c r="B94" s="248" t="s">
        <v>124</v>
      </c>
      <c r="C94" s="249"/>
      <c r="D94" s="249"/>
      <c r="E94" s="250"/>
      <c r="F94" s="14"/>
      <c r="G94" s="71"/>
      <c r="H94" s="19"/>
    </row>
    <row r="95" spans="1:8" x14ac:dyDescent="0.25">
      <c r="A95" s="266" t="s">
        <v>58</v>
      </c>
      <c r="B95" s="266"/>
      <c r="C95" s="266"/>
      <c r="D95" s="266"/>
      <c r="E95" s="266"/>
      <c r="F95" s="267"/>
      <c r="G95" s="72">
        <f>SUM(G92:G94)</f>
        <v>0</v>
      </c>
      <c r="H95" s="19"/>
    </row>
    <row r="96" spans="1:8" x14ac:dyDescent="0.25">
      <c r="H96" s="19"/>
    </row>
    <row r="97" spans="1:8" ht="24.95" customHeight="1" x14ac:dyDescent="0.25">
      <c r="A97" s="153">
        <v>3</v>
      </c>
      <c r="B97" s="273" t="s">
        <v>125</v>
      </c>
      <c r="C97" s="274"/>
      <c r="D97" s="274"/>
      <c r="E97" s="274"/>
      <c r="F97" s="275"/>
      <c r="G97" s="153" t="s">
        <v>18</v>
      </c>
      <c r="H97" s="19"/>
    </row>
    <row r="98" spans="1:8" x14ac:dyDescent="0.25">
      <c r="A98" s="32" t="s">
        <v>99</v>
      </c>
      <c r="B98" s="280" t="s">
        <v>72</v>
      </c>
      <c r="C98" s="281"/>
      <c r="D98" s="281"/>
      <c r="E98" s="281"/>
      <c r="F98" s="282"/>
      <c r="G98" s="92"/>
      <c r="H98" s="19"/>
    </row>
    <row r="99" spans="1:8" x14ac:dyDescent="0.25">
      <c r="A99" s="32" t="s">
        <v>100</v>
      </c>
      <c r="B99" s="280" t="s">
        <v>109</v>
      </c>
      <c r="C99" s="281"/>
      <c r="D99" s="281"/>
      <c r="E99" s="281"/>
      <c r="F99" s="282"/>
      <c r="G99" s="92"/>
      <c r="H99" s="19"/>
    </row>
    <row r="100" spans="1:8" x14ac:dyDescent="0.25">
      <c r="A100" s="32" t="s">
        <v>101</v>
      </c>
      <c r="B100" s="280" t="s">
        <v>110</v>
      </c>
      <c r="C100" s="281"/>
      <c r="D100" s="281"/>
      <c r="E100" s="281"/>
      <c r="F100" s="282"/>
      <c r="G100" s="93"/>
      <c r="H100" s="19"/>
    </row>
    <row r="101" spans="1:8" x14ac:dyDescent="0.25">
      <c r="A101" s="265" t="s">
        <v>58</v>
      </c>
      <c r="B101" s="266"/>
      <c r="C101" s="266"/>
      <c r="D101" s="266"/>
      <c r="E101" s="266"/>
      <c r="F101" s="267"/>
      <c r="G101" s="94">
        <f>SUM(G98:G100)</f>
        <v>0</v>
      </c>
      <c r="H101" s="19"/>
    </row>
    <row r="102" spans="1:8" x14ac:dyDescent="0.25">
      <c r="A102" s="2"/>
      <c r="B102" s="2"/>
      <c r="C102" s="10"/>
      <c r="D102" s="10"/>
      <c r="E102" s="10"/>
      <c r="F102" s="17"/>
      <c r="G102" s="11"/>
      <c r="H102" s="19"/>
    </row>
    <row r="103" spans="1:8" x14ac:dyDescent="0.25">
      <c r="A103" s="276" t="s">
        <v>82</v>
      </c>
      <c r="B103" s="276"/>
      <c r="C103" s="276"/>
      <c r="D103" s="276"/>
      <c r="E103" s="276"/>
      <c r="F103" s="276"/>
      <c r="G103" s="276"/>
      <c r="H103" s="19"/>
    </row>
    <row r="104" spans="1:8" x14ac:dyDescent="0.25">
      <c r="A104" s="70"/>
      <c r="B104" s="70"/>
      <c r="C104" s="70"/>
      <c r="D104" s="70"/>
      <c r="E104" s="70"/>
      <c r="F104" s="70"/>
      <c r="G104" s="70"/>
      <c r="H104" s="19"/>
    </row>
    <row r="105" spans="1:8" ht="31.5" x14ac:dyDescent="0.25">
      <c r="A105" s="95">
        <v>4</v>
      </c>
      <c r="B105" s="277" t="s">
        <v>134</v>
      </c>
      <c r="C105" s="278"/>
      <c r="D105" s="278"/>
      <c r="E105" s="279"/>
      <c r="F105" s="60" t="s">
        <v>98</v>
      </c>
      <c r="G105" s="51" t="s">
        <v>18</v>
      </c>
      <c r="H105" s="121"/>
    </row>
    <row r="106" spans="1:8" x14ac:dyDescent="0.25">
      <c r="A106" s="20" t="s">
        <v>1</v>
      </c>
      <c r="B106" s="268" t="s">
        <v>85</v>
      </c>
      <c r="C106" s="236"/>
      <c r="D106" s="236"/>
      <c r="E106" s="269"/>
      <c r="F106" s="89">
        <v>20.9589</v>
      </c>
      <c r="G106" s="58"/>
      <c r="H106" s="19"/>
    </row>
    <row r="107" spans="1:8" x14ac:dyDescent="0.25">
      <c r="A107" s="20" t="s">
        <v>3</v>
      </c>
      <c r="B107" s="268" t="s">
        <v>97</v>
      </c>
      <c r="C107" s="236"/>
      <c r="D107" s="236"/>
      <c r="E107" s="269"/>
      <c r="F107" s="89">
        <v>1</v>
      </c>
      <c r="G107" s="58"/>
      <c r="H107" s="19"/>
    </row>
    <row r="108" spans="1:8" x14ac:dyDescent="0.25">
      <c r="A108" s="20" t="s">
        <v>5</v>
      </c>
      <c r="B108" s="268" t="s">
        <v>89</v>
      </c>
      <c r="C108" s="236"/>
      <c r="D108" s="236"/>
      <c r="E108" s="269"/>
      <c r="F108" s="145">
        <v>0.96589999999999998</v>
      </c>
      <c r="G108" s="58"/>
      <c r="H108" s="19"/>
    </row>
    <row r="109" spans="1:8" ht="15.75" customHeight="1" x14ac:dyDescent="0.25">
      <c r="A109" s="20" t="s">
        <v>7</v>
      </c>
      <c r="B109" s="268" t="s">
        <v>90</v>
      </c>
      <c r="C109" s="236"/>
      <c r="D109" s="236"/>
      <c r="E109" s="269"/>
      <c r="F109" s="145">
        <v>3.4931999999999999</v>
      </c>
      <c r="G109" s="58"/>
      <c r="H109" s="19"/>
    </row>
    <row r="110" spans="1:8" ht="15.75" customHeight="1" x14ac:dyDescent="0.25">
      <c r="A110" s="20" t="s">
        <v>20</v>
      </c>
      <c r="B110" s="268" t="s">
        <v>91</v>
      </c>
      <c r="C110" s="236"/>
      <c r="D110" s="236"/>
      <c r="E110" s="269"/>
      <c r="F110" s="145">
        <v>0.26879999999999998</v>
      </c>
      <c r="G110" s="58"/>
      <c r="H110" s="19"/>
    </row>
    <row r="111" spans="1:8" x14ac:dyDescent="0.25">
      <c r="A111" s="20" t="s">
        <v>21</v>
      </c>
      <c r="B111" s="268" t="s">
        <v>92</v>
      </c>
      <c r="C111" s="236"/>
      <c r="D111" s="236"/>
      <c r="E111" s="269"/>
      <c r="F111" s="145">
        <v>4.2700000000000002E-2</v>
      </c>
      <c r="G111" s="58"/>
      <c r="H111" s="19"/>
    </row>
    <row r="112" spans="1:8" x14ac:dyDescent="0.25">
      <c r="A112" s="20" t="s">
        <v>22</v>
      </c>
      <c r="B112" s="268" t="s">
        <v>93</v>
      </c>
      <c r="C112" s="236"/>
      <c r="D112" s="236"/>
      <c r="E112" s="269"/>
      <c r="F112" s="145">
        <v>3.5499999999999997E-2</v>
      </c>
      <c r="G112" s="58"/>
      <c r="H112" s="19"/>
    </row>
    <row r="113" spans="1:8" x14ac:dyDescent="0.25">
      <c r="A113" s="20" t="s">
        <v>23</v>
      </c>
      <c r="B113" s="268" t="s">
        <v>94</v>
      </c>
      <c r="C113" s="236"/>
      <c r="D113" s="236"/>
      <c r="E113" s="269"/>
      <c r="F113" s="145">
        <v>0.02</v>
      </c>
      <c r="G113" s="58"/>
      <c r="H113" s="19"/>
    </row>
    <row r="114" spans="1:8" x14ac:dyDescent="0.25">
      <c r="A114" s="20" t="s">
        <v>16</v>
      </c>
      <c r="B114" s="268" t="s">
        <v>95</v>
      </c>
      <c r="C114" s="236"/>
      <c r="D114" s="236"/>
      <c r="E114" s="269"/>
      <c r="F114" s="145">
        <v>4.0000000000000001E-3</v>
      </c>
      <c r="G114" s="58"/>
      <c r="H114" s="19"/>
    </row>
    <row r="115" spans="1:8" x14ac:dyDescent="0.25">
      <c r="A115" s="20" t="s">
        <v>88</v>
      </c>
      <c r="B115" s="268" t="s">
        <v>96</v>
      </c>
      <c r="C115" s="236"/>
      <c r="D115" s="236"/>
      <c r="E115" s="269"/>
      <c r="F115" s="145">
        <v>0.19969999999999999</v>
      </c>
      <c r="G115" s="58"/>
      <c r="H115" s="19"/>
    </row>
    <row r="116" spans="1:8" x14ac:dyDescent="0.25">
      <c r="A116" s="20"/>
      <c r="B116" s="268"/>
      <c r="C116" s="236"/>
      <c r="D116" s="236"/>
      <c r="E116" s="269"/>
      <c r="F116" s="146"/>
      <c r="G116" s="58"/>
      <c r="H116" s="19"/>
    </row>
    <row r="117" spans="1:8" x14ac:dyDescent="0.25">
      <c r="A117" s="20"/>
      <c r="B117" s="270"/>
      <c r="C117" s="271"/>
      <c r="D117" s="271"/>
      <c r="E117" s="272"/>
      <c r="F117" s="146"/>
      <c r="G117" s="58"/>
      <c r="H117" s="19"/>
    </row>
    <row r="118" spans="1:8" x14ac:dyDescent="0.25">
      <c r="A118" s="265" t="s">
        <v>58</v>
      </c>
      <c r="B118" s="266"/>
      <c r="C118" s="266"/>
      <c r="D118" s="266"/>
      <c r="E118" s="267"/>
      <c r="F118" s="156">
        <f>SUM(F106:F117)</f>
        <v>26.988699999999998</v>
      </c>
      <c r="G118" s="57">
        <f>SUM(G106:G117)</f>
        <v>0</v>
      </c>
      <c r="H118" s="19"/>
    </row>
    <row r="119" spans="1:8" x14ac:dyDescent="0.25">
      <c r="A119" s="101"/>
      <c r="B119" s="101"/>
      <c r="C119" s="101"/>
      <c r="D119" s="101"/>
      <c r="E119" s="101"/>
      <c r="F119" s="101"/>
      <c r="G119" s="97"/>
      <c r="H119" s="19"/>
    </row>
    <row r="120" spans="1:8" x14ac:dyDescent="0.25">
      <c r="A120" s="101"/>
      <c r="B120" s="101"/>
      <c r="C120" s="101"/>
      <c r="D120" s="101"/>
      <c r="E120" s="101"/>
      <c r="F120" s="101"/>
      <c r="G120" s="97"/>
      <c r="H120" s="19"/>
    </row>
    <row r="121" spans="1:8" x14ac:dyDescent="0.25">
      <c r="A121" s="101"/>
      <c r="B121" s="101"/>
      <c r="C121" s="101"/>
      <c r="D121" s="101"/>
      <c r="E121" s="101"/>
      <c r="F121" s="101"/>
      <c r="G121" s="97"/>
      <c r="H121" s="19"/>
    </row>
    <row r="122" spans="1:8" x14ac:dyDescent="0.25">
      <c r="A122" s="101"/>
      <c r="B122" s="101"/>
      <c r="C122" s="101"/>
      <c r="D122" s="101"/>
      <c r="E122" s="101"/>
      <c r="F122" s="101"/>
      <c r="G122" s="97"/>
      <c r="H122" s="19"/>
    </row>
    <row r="123" spans="1:8" x14ac:dyDescent="0.25">
      <c r="A123" s="101"/>
      <c r="B123" s="101"/>
      <c r="C123" s="101"/>
      <c r="D123" s="101"/>
      <c r="E123" s="101"/>
      <c r="F123" s="101"/>
      <c r="G123" s="97"/>
      <c r="H123" s="19"/>
    </row>
    <row r="124" spans="1:8" x14ac:dyDescent="0.25">
      <c r="A124" s="101"/>
      <c r="B124" s="101"/>
      <c r="C124" s="101"/>
      <c r="D124" s="101"/>
      <c r="E124" s="101"/>
      <c r="F124" s="101"/>
      <c r="G124" s="97"/>
      <c r="H124" s="19"/>
    </row>
    <row r="125" spans="1:8" x14ac:dyDescent="0.25">
      <c r="A125" s="101"/>
      <c r="B125" s="101"/>
      <c r="C125" s="101"/>
      <c r="D125" s="101"/>
      <c r="E125" s="101"/>
      <c r="F125" s="101"/>
      <c r="G125" s="97"/>
      <c r="H125" s="19"/>
    </row>
    <row r="126" spans="1:8" x14ac:dyDescent="0.25">
      <c r="A126" s="101"/>
      <c r="B126" s="101"/>
      <c r="C126" s="101"/>
      <c r="D126" s="101"/>
      <c r="E126" s="101"/>
      <c r="F126" s="101"/>
      <c r="G126" s="97"/>
      <c r="H126" s="19"/>
    </row>
    <row r="127" spans="1:8" ht="15.75" customHeight="1" x14ac:dyDescent="0.25">
      <c r="A127" s="258" t="s">
        <v>84</v>
      </c>
      <c r="B127" s="258"/>
      <c r="C127" s="258"/>
      <c r="D127" s="258"/>
      <c r="E127" s="258"/>
      <c r="F127" s="258"/>
      <c r="G127" s="258"/>
      <c r="H127" s="19"/>
    </row>
    <row r="128" spans="1:8" x14ac:dyDescent="0.25">
      <c r="A128" s="21"/>
      <c r="B128" s="21"/>
      <c r="C128" s="22"/>
      <c r="D128" s="22"/>
      <c r="E128" s="22"/>
      <c r="F128" s="23"/>
      <c r="G128" s="19"/>
      <c r="H128" s="19"/>
    </row>
    <row r="129" spans="1:8" ht="24.95" customHeight="1" x14ac:dyDescent="0.25">
      <c r="A129" s="43">
        <v>5</v>
      </c>
      <c r="B129" s="273" t="s">
        <v>38</v>
      </c>
      <c r="C129" s="274"/>
      <c r="D129" s="274"/>
      <c r="E129" s="274"/>
      <c r="F129" s="275"/>
      <c r="G129" s="24" t="s">
        <v>18</v>
      </c>
      <c r="H129" s="19"/>
    </row>
    <row r="130" spans="1:8" x14ac:dyDescent="0.25">
      <c r="A130" s="44" t="s">
        <v>1</v>
      </c>
      <c r="B130" s="262" t="s">
        <v>39</v>
      </c>
      <c r="C130" s="263"/>
      <c r="D130" s="263"/>
      <c r="E130" s="263"/>
      <c r="F130" s="264"/>
      <c r="G130" s="105"/>
      <c r="H130" s="19"/>
    </row>
    <row r="131" spans="1:8" x14ac:dyDescent="0.25">
      <c r="A131" s="44" t="s">
        <v>3</v>
      </c>
      <c r="B131" s="262" t="s">
        <v>40</v>
      </c>
      <c r="C131" s="263"/>
      <c r="D131" s="263"/>
      <c r="E131" s="263"/>
      <c r="F131" s="264"/>
      <c r="G131" s="105"/>
      <c r="H131" s="19"/>
    </row>
    <row r="132" spans="1:8" x14ac:dyDescent="0.25">
      <c r="A132" s="44" t="s">
        <v>5</v>
      </c>
      <c r="B132" s="262" t="s">
        <v>41</v>
      </c>
      <c r="C132" s="263"/>
      <c r="D132" s="263"/>
      <c r="E132" s="263"/>
      <c r="F132" s="264"/>
      <c r="G132" s="105"/>
      <c r="H132" s="19"/>
    </row>
    <row r="133" spans="1:8" x14ac:dyDescent="0.25">
      <c r="A133" s="45" t="s">
        <v>7</v>
      </c>
      <c r="B133" s="262" t="s">
        <v>24</v>
      </c>
      <c r="C133" s="263"/>
      <c r="D133" s="263"/>
      <c r="E133" s="263"/>
      <c r="F133" s="264"/>
      <c r="G133" s="105"/>
      <c r="H133" s="19"/>
    </row>
    <row r="134" spans="1:8" x14ac:dyDescent="0.25">
      <c r="A134" s="265" t="s">
        <v>58</v>
      </c>
      <c r="B134" s="266"/>
      <c r="C134" s="266"/>
      <c r="D134" s="266"/>
      <c r="E134" s="266"/>
      <c r="F134" s="267"/>
      <c r="G134" s="25">
        <f>SUM(G130:G133)</f>
        <v>0</v>
      </c>
      <c r="H134" s="19"/>
    </row>
    <row r="135" spans="1:8" x14ac:dyDescent="0.25">
      <c r="A135" s="21"/>
      <c r="B135" s="21"/>
      <c r="C135" s="19"/>
      <c r="D135" s="19"/>
      <c r="E135" s="19"/>
      <c r="F135" s="40"/>
      <c r="G135" s="19"/>
      <c r="H135" s="19"/>
    </row>
    <row r="136" spans="1:8" ht="15.75" customHeight="1" x14ac:dyDescent="0.25">
      <c r="A136" s="244" t="s">
        <v>187</v>
      </c>
      <c r="B136" s="244"/>
      <c r="C136" s="244"/>
      <c r="D136" s="244"/>
      <c r="E136" s="244"/>
      <c r="F136" s="244"/>
      <c r="G136" s="244"/>
      <c r="H136" s="19"/>
    </row>
    <row r="137" spans="1:8" x14ac:dyDescent="0.25">
      <c r="A137" s="21"/>
      <c r="B137" s="21"/>
      <c r="C137" s="19"/>
      <c r="D137" s="19"/>
      <c r="E137" s="19"/>
      <c r="F137" s="40"/>
      <c r="G137" s="19"/>
      <c r="H137" s="19"/>
    </row>
    <row r="138" spans="1:8" ht="15.75" customHeight="1" x14ac:dyDescent="0.25">
      <c r="A138" s="258" t="s">
        <v>83</v>
      </c>
      <c r="B138" s="258"/>
      <c r="C138" s="258"/>
      <c r="D138" s="258"/>
      <c r="E138" s="258"/>
      <c r="F138" s="258"/>
      <c r="G138" s="258"/>
      <c r="H138" s="19"/>
    </row>
    <row r="139" spans="1:8" x14ac:dyDescent="0.25">
      <c r="A139" s="26"/>
      <c r="B139" s="26"/>
      <c r="C139" s="26"/>
      <c r="D139" s="26"/>
      <c r="E139" s="26"/>
      <c r="F139" s="26"/>
      <c r="G139" s="26"/>
      <c r="H139" s="19"/>
    </row>
    <row r="140" spans="1:8" ht="24.95" customHeight="1" x14ac:dyDescent="0.25">
      <c r="A140" s="157">
        <v>6</v>
      </c>
      <c r="B140" s="259" t="s">
        <v>74</v>
      </c>
      <c r="C140" s="260"/>
      <c r="D140" s="260"/>
      <c r="E140" s="261"/>
      <c r="F140" s="74" t="s">
        <v>69</v>
      </c>
      <c r="G140" s="24" t="s">
        <v>18</v>
      </c>
      <c r="H140" s="19"/>
    </row>
    <row r="141" spans="1:8" x14ac:dyDescent="0.25">
      <c r="A141" s="27"/>
      <c r="B141" s="251" t="s">
        <v>42</v>
      </c>
      <c r="C141" s="252"/>
      <c r="D141" s="252"/>
      <c r="E141" s="253"/>
      <c r="F141" s="28"/>
      <c r="G141" s="75"/>
      <c r="H141" s="19"/>
    </row>
    <row r="142" spans="1:8" x14ac:dyDescent="0.25">
      <c r="A142" s="30"/>
      <c r="B142" s="251" t="s">
        <v>43</v>
      </c>
      <c r="C142" s="252"/>
      <c r="D142" s="252"/>
      <c r="E142" s="253"/>
      <c r="F142" s="28"/>
      <c r="G142" s="75"/>
      <c r="H142" s="19"/>
    </row>
    <row r="143" spans="1:8" x14ac:dyDescent="0.25">
      <c r="A143" s="30"/>
      <c r="B143" s="251" t="s">
        <v>44</v>
      </c>
      <c r="C143" s="252"/>
      <c r="D143" s="252"/>
      <c r="E143" s="253"/>
      <c r="F143" s="31"/>
      <c r="G143" s="75"/>
      <c r="H143" s="41"/>
    </row>
    <row r="144" spans="1:8" x14ac:dyDescent="0.25">
      <c r="A144" s="32"/>
      <c r="B144" s="32" t="s">
        <v>118</v>
      </c>
      <c r="C144" s="248" t="s">
        <v>114</v>
      </c>
      <c r="D144" s="249"/>
      <c r="E144" s="250"/>
      <c r="F144" s="61"/>
      <c r="G144" s="33"/>
      <c r="H144" s="19"/>
    </row>
    <row r="145" spans="1:8" x14ac:dyDescent="0.25">
      <c r="A145" s="32"/>
      <c r="B145" s="32" t="s">
        <v>119</v>
      </c>
      <c r="C145" s="248" t="s">
        <v>115</v>
      </c>
      <c r="D145" s="249"/>
      <c r="E145" s="250"/>
      <c r="F145" s="61"/>
      <c r="G145" s="33"/>
      <c r="H145" s="19"/>
    </row>
    <row r="146" spans="1:8" x14ac:dyDescent="0.25">
      <c r="A146" s="32"/>
      <c r="B146" s="32" t="s">
        <v>117</v>
      </c>
      <c r="C146" s="248" t="s">
        <v>116</v>
      </c>
      <c r="D146" s="249"/>
      <c r="E146" s="250"/>
      <c r="F146" s="62"/>
      <c r="G146" s="29"/>
      <c r="H146" s="19"/>
    </row>
    <row r="147" spans="1:8" x14ac:dyDescent="0.25">
      <c r="A147" s="32" t="s">
        <v>1</v>
      </c>
      <c r="B147" s="251" t="s">
        <v>111</v>
      </c>
      <c r="C147" s="252"/>
      <c r="D147" s="252"/>
      <c r="E147" s="253"/>
      <c r="F147" s="76"/>
      <c r="G147" s="75">
        <f>F147*SUM(G159:G163)</f>
        <v>0</v>
      </c>
      <c r="H147" s="19"/>
    </row>
    <row r="148" spans="1:8" x14ac:dyDescent="0.25">
      <c r="A148" s="254" t="s">
        <v>58</v>
      </c>
      <c r="B148" s="255"/>
      <c r="C148" s="255"/>
      <c r="D148" s="255"/>
      <c r="E148" s="255"/>
      <c r="F148" s="256"/>
      <c r="G148" s="36">
        <f>SUM(G141:G147)</f>
        <v>0</v>
      </c>
      <c r="H148" s="19"/>
    </row>
    <row r="149" spans="1:8" x14ac:dyDescent="0.25">
      <c r="A149" s="106"/>
      <c r="B149" s="106"/>
      <c r="C149" s="106"/>
      <c r="D149" s="106"/>
      <c r="E149" s="106"/>
      <c r="F149" s="106"/>
      <c r="G149" s="107"/>
      <c r="H149" s="19"/>
    </row>
    <row r="150" spans="1:8" ht="48.75" customHeight="1" x14ac:dyDescent="0.25">
      <c r="A150" s="244" t="s">
        <v>137</v>
      </c>
      <c r="B150" s="244"/>
      <c r="C150" s="244"/>
      <c r="D150" s="244"/>
      <c r="E150" s="244"/>
      <c r="F150" s="244"/>
      <c r="G150" s="244"/>
      <c r="H150" s="19"/>
    </row>
    <row r="151" spans="1:8" x14ac:dyDescent="0.25">
      <c r="A151" s="257" t="s">
        <v>138</v>
      </c>
      <c r="B151" s="257"/>
      <c r="C151" s="257"/>
      <c r="D151" s="257"/>
      <c r="E151" s="257"/>
      <c r="F151" s="257"/>
      <c r="G151" s="257"/>
      <c r="H151" s="19"/>
    </row>
    <row r="152" spans="1:8" ht="15.75" customHeight="1" x14ac:dyDescent="0.25">
      <c r="A152" s="244" t="s">
        <v>139</v>
      </c>
      <c r="B152" s="244"/>
      <c r="C152" s="244"/>
      <c r="D152" s="244"/>
      <c r="E152" s="244"/>
      <c r="F152" s="244"/>
      <c r="G152" s="244"/>
      <c r="H152" s="19"/>
    </row>
    <row r="153" spans="1:8" x14ac:dyDescent="0.25">
      <c r="A153" s="245"/>
      <c r="B153" s="245"/>
      <c r="C153" s="245"/>
      <c r="D153" s="245"/>
      <c r="E153" s="245"/>
      <c r="F153" s="245"/>
      <c r="G153" s="245"/>
      <c r="H153" s="19"/>
    </row>
    <row r="154" spans="1:8" x14ac:dyDescent="0.25">
      <c r="A154" s="245"/>
      <c r="B154" s="245"/>
      <c r="C154" s="245"/>
      <c r="D154" s="245"/>
      <c r="E154" s="245"/>
      <c r="F154" s="245"/>
      <c r="G154" s="245"/>
      <c r="H154" s="19"/>
    </row>
    <row r="155" spans="1:8" x14ac:dyDescent="0.25">
      <c r="A155" s="21"/>
      <c r="B155" s="21"/>
      <c r="C155" s="19"/>
      <c r="D155" s="19"/>
      <c r="E155" s="19"/>
      <c r="F155" s="40"/>
      <c r="G155" s="19"/>
      <c r="H155" s="19"/>
    </row>
    <row r="156" spans="1:8" ht="18.75" x14ac:dyDescent="0.25">
      <c r="A156" s="246" t="s">
        <v>45</v>
      </c>
      <c r="B156" s="246"/>
      <c r="C156" s="246"/>
      <c r="D156" s="246"/>
      <c r="E156" s="246"/>
      <c r="F156" s="246"/>
      <c r="G156" s="246"/>
      <c r="H156" s="19"/>
    </row>
    <row r="157" spans="1:8" x14ac:dyDescent="0.25">
      <c r="A157" s="70"/>
      <c r="B157" s="70"/>
      <c r="C157" s="70"/>
      <c r="D157" s="70"/>
      <c r="E157" s="70"/>
      <c r="F157" s="70"/>
      <c r="G157" s="70"/>
      <c r="H157" s="19"/>
    </row>
    <row r="158" spans="1:8" ht="24.95" customHeight="1" x14ac:dyDescent="0.25">
      <c r="A158" s="231" t="s">
        <v>46</v>
      </c>
      <c r="B158" s="247"/>
      <c r="C158" s="247"/>
      <c r="D158" s="247"/>
      <c r="E158" s="247"/>
      <c r="F158" s="232"/>
      <c r="G158" s="46" t="s">
        <v>18</v>
      </c>
      <c r="H158" s="19"/>
    </row>
    <row r="159" spans="1:8" ht="24.95" customHeight="1" x14ac:dyDescent="0.25">
      <c r="A159" s="20" t="s">
        <v>1</v>
      </c>
      <c r="B159" s="238" t="s">
        <v>47</v>
      </c>
      <c r="C159" s="239"/>
      <c r="D159" s="239"/>
      <c r="E159" s="239"/>
      <c r="F159" s="240"/>
      <c r="G159" s="34">
        <f>G37</f>
        <v>0</v>
      </c>
      <c r="H159" s="19"/>
    </row>
    <row r="160" spans="1:8" ht="24.95" customHeight="1" x14ac:dyDescent="0.25">
      <c r="A160" s="20" t="s">
        <v>3</v>
      </c>
      <c r="B160" s="238" t="s">
        <v>48</v>
      </c>
      <c r="C160" s="239"/>
      <c r="D160" s="239"/>
      <c r="E160" s="239"/>
      <c r="F160" s="240"/>
      <c r="G160" s="34">
        <f>G75</f>
        <v>0</v>
      </c>
      <c r="H160" s="19"/>
    </row>
    <row r="161" spans="1:8" ht="24.95" customHeight="1" x14ac:dyDescent="0.25">
      <c r="A161" s="20" t="s">
        <v>5</v>
      </c>
      <c r="B161" s="238" t="s">
        <v>49</v>
      </c>
      <c r="C161" s="239"/>
      <c r="D161" s="239"/>
      <c r="E161" s="239"/>
      <c r="F161" s="240"/>
      <c r="G161" s="34">
        <f>G101</f>
        <v>0</v>
      </c>
      <c r="H161" s="19"/>
    </row>
    <row r="162" spans="1:8" ht="24.95" customHeight="1" x14ac:dyDescent="0.25">
      <c r="A162" s="20" t="s">
        <v>7</v>
      </c>
      <c r="B162" s="238" t="s">
        <v>50</v>
      </c>
      <c r="C162" s="239"/>
      <c r="D162" s="239"/>
      <c r="E162" s="239"/>
      <c r="F162" s="240"/>
      <c r="G162" s="34">
        <f>G118</f>
        <v>0</v>
      </c>
      <c r="H162" s="19"/>
    </row>
    <row r="163" spans="1:8" ht="24.95" customHeight="1" x14ac:dyDescent="0.25">
      <c r="A163" s="20" t="s">
        <v>20</v>
      </c>
      <c r="B163" s="238" t="s">
        <v>37</v>
      </c>
      <c r="C163" s="239"/>
      <c r="D163" s="239"/>
      <c r="E163" s="239"/>
      <c r="F163" s="240"/>
      <c r="G163" s="34">
        <f>G134</f>
        <v>0</v>
      </c>
      <c r="H163" s="19"/>
    </row>
    <row r="164" spans="1:8" ht="24.95" customHeight="1" x14ac:dyDescent="0.25">
      <c r="A164" s="241" t="s">
        <v>130</v>
      </c>
      <c r="B164" s="242"/>
      <c r="C164" s="242"/>
      <c r="D164" s="242"/>
      <c r="E164" s="242"/>
      <c r="F164" s="243"/>
      <c r="G164" s="35">
        <f>SUM(G159:G163)</f>
        <v>0</v>
      </c>
      <c r="H164" s="19"/>
    </row>
    <row r="165" spans="1:8" ht="24.95" customHeight="1" x14ac:dyDescent="0.25">
      <c r="A165" s="20" t="s">
        <v>21</v>
      </c>
      <c r="B165" s="238" t="s">
        <v>51</v>
      </c>
      <c r="C165" s="239"/>
      <c r="D165" s="239"/>
      <c r="E165" s="239"/>
      <c r="F165" s="240"/>
      <c r="G165" s="34">
        <f>G147</f>
        <v>0</v>
      </c>
      <c r="H165" s="53"/>
    </row>
    <row r="166" spans="1:8" ht="24.95" customHeight="1" x14ac:dyDescent="0.25">
      <c r="A166" s="227" t="s">
        <v>75</v>
      </c>
      <c r="B166" s="228"/>
      <c r="C166" s="228"/>
      <c r="D166" s="228"/>
      <c r="E166" s="228"/>
      <c r="F166" s="229"/>
      <c r="G166" s="36">
        <f>G165+G164</f>
        <v>0</v>
      </c>
      <c r="H166" s="19"/>
    </row>
    <row r="167" spans="1:8" x14ac:dyDescent="0.25">
      <c r="A167" s="21"/>
      <c r="B167" s="21"/>
      <c r="C167" s="19"/>
      <c r="D167" s="19"/>
      <c r="E167" s="19"/>
      <c r="F167" s="40"/>
      <c r="G167" s="19"/>
      <c r="H167" s="19"/>
    </row>
    <row r="168" spans="1:8" x14ac:dyDescent="0.25">
      <c r="A168" s="21"/>
      <c r="B168" s="21"/>
      <c r="C168" s="19"/>
      <c r="D168" s="19"/>
      <c r="E168" s="19"/>
      <c r="F168" s="40"/>
      <c r="G168" s="19"/>
      <c r="H168" s="19"/>
    </row>
    <row r="169" spans="1:8" ht="18.75" x14ac:dyDescent="0.25">
      <c r="A169" s="230" t="s">
        <v>52</v>
      </c>
      <c r="B169" s="230"/>
      <c r="C169" s="230"/>
      <c r="D169" s="230"/>
      <c r="E169" s="230"/>
      <c r="F169" s="230"/>
      <c r="G169" s="230"/>
      <c r="H169" s="79"/>
    </row>
    <row r="170" spans="1:8" x14ac:dyDescent="0.25">
      <c r="A170" s="69"/>
      <c r="B170" s="69"/>
      <c r="C170" s="69"/>
      <c r="D170" s="69"/>
      <c r="E170" s="69"/>
      <c r="F170" s="69"/>
      <c r="G170" s="69"/>
      <c r="H170" s="79"/>
    </row>
    <row r="171" spans="1:8" ht="47.25" x14ac:dyDescent="0.25">
      <c r="A171" s="231" t="s">
        <v>53</v>
      </c>
      <c r="B171" s="232"/>
      <c r="C171" s="171" t="s">
        <v>151</v>
      </c>
      <c r="D171" s="172" t="s">
        <v>54</v>
      </c>
      <c r="E171" s="169" t="s">
        <v>152</v>
      </c>
      <c r="F171" s="170" t="s">
        <v>153</v>
      </c>
      <c r="G171" s="169" t="s">
        <v>146</v>
      </c>
      <c r="H171" s="77"/>
    </row>
    <row r="172" spans="1:8" ht="24.95" customHeight="1" x14ac:dyDescent="0.25">
      <c r="A172" s="233" t="str">
        <f>B17</f>
        <v>Operador Eletrônico</v>
      </c>
      <c r="B172" s="234"/>
      <c r="C172" s="80">
        <f>G166</f>
        <v>0</v>
      </c>
      <c r="D172" s="37">
        <v>1</v>
      </c>
      <c r="E172" s="80">
        <f>C172*D172</f>
        <v>0</v>
      </c>
      <c r="F172" s="82">
        <f>G17</f>
        <v>6</v>
      </c>
      <c r="G172" s="81">
        <f>E172*F172</f>
        <v>0</v>
      </c>
    </row>
    <row r="173" spans="1:8" ht="24.95" customHeight="1" x14ac:dyDescent="0.25">
      <c r="A173" s="227" t="s">
        <v>120</v>
      </c>
      <c r="B173" s="228"/>
      <c r="C173" s="228"/>
      <c r="D173" s="228"/>
      <c r="E173" s="228"/>
      <c r="F173" s="229"/>
      <c r="G173" s="83">
        <f>SUM(G172:G172)</f>
        <v>0</v>
      </c>
    </row>
    <row r="176" spans="1:8" ht="18.75" x14ac:dyDescent="0.3">
      <c r="A176" s="220" t="s">
        <v>131</v>
      </c>
      <c r="B176" s="220"/>
      <c r="C176" s="220"/>
      <c r="D176" s="220"/>
      <c r="E176" s="220"/>
      <c r="F176" s="220"/>
      <c r="G176" s="220"/>
    </row>
    <row r="177" spans="1:8" x14ac:dyDescent="0.25">
      <c r="A177" s="221"/>
      <c r="B177" s="221"/>
      <c r="C177" s="221"/>
      <c r="D177" s="221"/>
      <c r="E177" s="221"/>
      <c r="F177" s="221"/>
      <c r="G177" s="221"/>
    </row>
    <row r="178" spans="1:8" x14ac:dyDescent="0.25">
      <c r="A178" s="222" t="s">
        <v>123</v>
      </c>
      <c r="B178" s="223"/>
      <c r="C178" s="223"/>
      <c r="D178" s="223"/>
      <c r="E178" s="223"/>
      <c r="F178" s="223"/>
      <c r="G178" s="224"/>
    </row>
    <row r="179" spans="1:8" x14ac:dyDescent="0.25">
      <c r="A179" s="159" t="s">
        <v>55</v>
      </c>
      <c r="B179" s="225" t="s">
        <v>76</v>
      </c>
      <c r="C179" s="225"/>
      <c r="D179" s="225"/>
      <c r="E179" s="225"/>
      <c r="F179" s="226" t="s">
        <v>18</v>
      </c>
      <c r="G179" s="226"/>
    </row>
    <row r="180" spans="1:8" ht="15.75" customHeight="1" x14ac:dyDescent="0.25">
      <c r="A180" s="108" t="s">
        <v>1</v>
      </c>
      <c r="B180" s="212" t="s">
        <v>141</v>
      </c>
      <c r="C180" s="212"/>
      <c r="D180" s="212"/>
      <c r="E180" s="212"/>
      <c r="F180" s="213">
        <f>E172</f>
        <v>0</v>
      </c>
      <c r="G180" s="214"/>
    </row>
    <row r="181" spans="1:8" ht="15.75" customHeight="1" x14ac:dyDescent="0.25">
      <c r="A181" s="108" t="s">
        <v>3</v>
      </c>
      <c r="B181" s="212" t="s">
        <v>150</v>
      </c>
      <c r="C181" s="212"/>
      <c r="D181" s="212"/>
      <c r="E181" s="212"/>
      <c r="F181" s="213">
        <f>G173</f>
        <v>0</v>
      </c>
      <c r="G181" s="214"/>
    </row>
    <row r="182" spans="1:8" ht="15.75" customHeight="1" x14ac:dyDescent="0.25">
      <c r="A182" s="108" t="s">
        <v>5</v>
      </c>
      <c r="B182" s="215" t="s">
        <v>149</v>
      </c>
      <c r="C182" s="216"/>
      <c r="D182" s="216"/>
      <c r="E182" s="217"/>
      <c r="F182" s="213">
        <f>F181*12</f>
        <v>0</v>
      </c>
      <c r="G182" s="214"/>
    </row>
    <row r="183" spans="1:8" ht="15.75" customHeight="1" x14ac:dyDescent="0.25">
      <c r="A183" s="112" t="s">
        <v>7</v>
      </c>
      <c r="B183" s="218" t="s">
        <v>148</v>
      </c>
      <c r="C183" s="218"/>
      <c r="D183" s="218"/>
      <c r="E183" s="218"/>
      <c r="F183" s="219">
        <f>F182</f>
        <v>0</v>
      </c>
      <c r="G183" s="219"/>
    </row>
    <row r="184" spans="1:8" x14ac:dyDescent="0.25">
      <c r="A184" s="115"/>
      <c r="B184" s="115"/>
      <c r="C184" s="115"/>
      <c r="D184" s="115"/>
      <c r="E184" s="115"/>
      <c r="F184" s="115"/>
      <c r="G184" s="115"/>
    </row>
    <row r="185" spans="1:8" x14ac:dyDescent="0.25">
      <c r="A185" s="115"/>
      <c r="B185" s="115"/>
      <c r="C185" s="115"/>
      <c r="D185" s="115"/>
      <c r="E185" s="115"/>
      <c r="F185" s="115"/>
      <c r="G185" s="115"/>
    </row>
    <row r="186" spans="1:8" ht="18.75" x14ac:dyDescent="0.25">
      <c r="A186" s="209" t="s">
        <v>147</v>
      </c>
      <c r="B186" s="209"/>
      <c r="C186" s="209"/>
      <c r="D186" s="209"/>
      <c r="E186" s="209"/>
      <c r="F186" s="209"/>
      <c r="G186" s="209"/>
    </row>
    <row r="187" spans="1:8" x14ac:dyDescent="0.25">
      <c r="A187" s="113"/>
      <c r="B187" s="114"/>
      <c r="C187" s="114"/>
      <c r="D187" s="114"/>
      <c r="E187" s="114"/>
      <c r="F187" s="114"/>
      <c r="G187" s="114"/>
    </row>
    <row r="188" spans="1:8" ht="31.5" x14ac:dyDescent="0.25">
      <c r="A188" s="125" t="s">
        <v>55</v>
      </c>
      <c r="B188" s="125" t="s">
        <v>76</v>
      </c>
      <c r="C188" s="158" t="s">
        <v>127</v>
      </c>
      <c r="D188" s="130" t="s">
        <v>128</v>
      </c>
      <c r="E188" s="118" t="s">
        <v>56</v>
      </c>
      <c r="F188" s="175" t="s">
        <v>129</v>
      </c>
      <c r="G188" s="173" t="s">
        <v>57</v>
      </c>
      <c r="H188" s="174"/>
    </row>
    <row r="189" spans="1:8" ht="31.5" x14ac:dyDescent="0.25">
      <c r="A189" s="123">
        <v>1</v>
      </c>
      <c r="B189" s="124" t="s">
        <v>193</v>
      </c>
      <c r="C189" s="127">
        <v>4</v>
      </c>
      <c r="D189" s="160" t="s">
        <v>128</v>
      </c>
      <c r="E189" s="126"/>
      <c r="F189" s="164"/>
      <c r="G189" s="177"/>
      <c r="H189" s="163"/>
    </row>
    <row r="190" spans="1:8" ht="31.5" x14ac:dyDescent="0.25">
      <c r="A190" s="123">
        <v>2</v>
      </c>
      <c r="B190" s="124" t="s">
        <v>194</v>
      </c>
      <c r="C190" s="127">
        <v>6</v>
      </c>
      <c r="D190" s="160" t="s">
        <v>128</v>
      </c>
      <c r="E190" s="126"/>
      <c r="F190" s="164"/>
      <c r="G190" s="177"/>
    </row>
    <row r="191" spans="1:8" x14ac:dyDescent="0.25">
      <c r="A191" s="123">
        <v>3</v>
      </c>
      <c r="B191" s="124" t="s">
        <v>201</v>
      </c>
      <c r="C191" s="127">
        <v>3</v>
      </c>
      <c r="D191" s="160" t="s">
        <v>128</v>
      </c>
      <c r="E191" s="126"/>
      <c r="F191" s="164"/>
      <c r="G191" s="177"/>
    </row>
    <row r="192" spans="1:8" ht="47.25" x14ac:dyDescent="0.25">
      <c r="A192" s="123">
        <v>4</v>
      </c>
      <c r="B192" s="124" t="s">
        <v>195</v>
      </c>
      <c r="C192" s="127">
        <v>2</v>
      </c>
      <c r="D192" s="160" t="s">
        <v>128</v>
      </c>
      <c r="E192" s="126"/>
      <c r="F192" s="164"/>
      <c r="G192" s="177"/>
    </row>
    <row r="193" spans="1:7" ht="47.25" x14ac:dyDescent="0.25">
      <c r="A193" s="123">
        <v>5</v>
      </c>
      <c r="B193" s="124" t="s">
        <v>200</v>
      </c>
      <c r="C193" s="127">
        <v>3</v>
      </c>
      <c r="D193" s="160" t="s">
        <v>143</v>
      </c>
      <c r="E193" s="126"/>
      <c r="F193" s="164"/>
      <c r="G193" s="177"/>
    </row>
    <row r="194" spans="1:7" x14ac:dyDescent="0.25">
      <c r="A194" s="123">
        <v>6</v>
      </c>
      <c r="B194" s="124" t="s">
        <v>196</v>
      </c>
      <c r="C194" s="127">
        <v>6</v>
      </c>
      <c r="D194" s="160" t="s">
        <v>143</v>
      </c>
      <c r="E194" s="126"/>
      <c r="F194" s="164"/>
      <c r="G194" s="177"/>
    </row>
    <row r="195" spans="1:7" x14ac:dyDescent="0.25">
      <c r="A195" s="123">
        <v>7</v>
      </c>
      <c r="B195" s="124" t="s">
        <v>197</v>
      </c>
      <c r="C195" s="127">
        <v>1</v>
      </c>
      <c r="D195" s="160" t="s">
        <v>128</v>
      </c>
      <c r="E195" s="126"/>
      <c r="F195" s="164"/>
      <c r="G195" s="177"/>
    </row>
    <row r="196" spans="1:7" x14ac:dyDescent="0.25">
      <c r="A196" s="210" t="s">
        <v>58</v>
      </c>
      <c r="B196" s="211"/>
      <c r="C196" s="211"/>
      <c r="D196" s="211"/>
      <c r="E196" s="211"/>
      <c r="F196" s="176">
        <f>SUM(F189:F195)</f>
        <v>0</v>
      </c>
      <c r="G196" s="178">
        <f>SUM(G189:G195)</f>
        <v>0</v>
      </c>
    </row>
    <row r="197" spans="1:7" x14ac:dyDescent="0.25">
      <c r="A197" s="208" t="s">
        <v>203</v>
      </c>
      <c r="B197" s="208"/>
      <c r="C197" s="208"/>
      <c r="D197" s="208"/>
      <c r="E197" s="208"/>
      <c r="F197" s="208"/>
      <c r="G197" s="208"/>
    </row>
  </sheetData>
  <mergeCells count="155">
    <mergeCell ref="A14:G14"/>
    <mergeCell ref="A16:E16"/>
    <mergeCell ref="B10:E10"/>
    <mergeCell ref="F10:G10"/>
    <mergeCell ref="B11:E11"/>
    <mergeCell ref="F11:G11"/>
    <mergeCell ref="B12:E12"/>
    <mergeCell ref="F12:G12"/>
    <mergeCell ref="A1:G1"/>
    <mergeCell ref="A3:G3"/>
    <mergeCell ref="A6:G6"/>
    <mergeCell ref="A7:G7"/>
    <mergeCell ref="B9:E9"/>
    <mergeCell ref="F9:G9"/>
    <mergeCell ref="A5:G5"/>
    <mergeCell ref="B23:E23"/>
    <mergeCell ref="F23:G23"/>
    <mergeCell ref="B24:E24"/>
    <mergeCell ref="F24:G24"/>
    <mergeCell ref="B25:E25"/>
    <mergeCell ref="F25:G25"/>
    <mergeCell ref="A19:G19"/>
    <mergeCell ref="A21:G21"/>
    <mergeCell ref="B22:E22"/>
    <mergeCell ref="F22:G22"/>
    <mergeCell ref="B34:F34"/>
    <mergeCell ref="B35:F35"/>
    <mergeCell ref="B36:F36"/>
    <mergeCell ref="A37:F37"/>
    <mergeCell ref="A39:G39"/>
    <mergeCell ref="A41:G41"/>
    <mergeCell ref="A27:G27"/>
    <mergeCell ref="B29:F29"/>
    <mergeCell ref="B30:F30"/>
    <mergeCell ref="B31:F31"/>
    <mergeCell ref="B32:F32"/>
    <mergeCell ref="B33:F33"/>
    <mergeCell ref="B50:E50"/>
    <mergeCell ref="B51:E51"/>
    <mergeCell ref="B52:E52"/>
    <mergeCell ref="B53:E53"/>
    <mergeCell ref="B54:E54"/>
    <mergeCell ref="B55:E55"/>
    <mergeCell ref="B43:E43"/>
    <mergeCell ref="B44:E44"/>
    <mergeCell ref="B45:E45"/>
    <mergeCell ref="B46:E46"/>
    <mergeCell ref="A47:F47"/>
    <mergeCell ref="B49:E49"/>
    <mergeCell ref="B64:F64"/>
    <mergeCell ref="B65:F65"/>
    <mergeCell ref="B66:F66"/>
    <mergeCell ref="A67:F67"/>
    <mergeCell ref="A69:G69"/>
    <mergeCell ref="B71:F71"/>
    <mergeCell ref="B56:E56"/>
    <mergeCell ref="B57:E57"/>
    <mergeCell ref="A58:E58"/>
    <mergeCell ref="A60:G60"/>
    <mergeCell ref="B62:F62"/>
    <mergeCell ref="B63:F63"/>
    <mergeCell ref="B80:E80"/>
    <mergeCell ref="B81:E81"/>
    <mergeCell ref="B82:E82"/>
    <mergeCell ref="A83:F83"/>
    <mergeCell ref="B85:E85"/>
    <mergeCell ref="B86:E86"/>
    <mergeCell ref="B72:F72"/>
    <mergeCell ref="B73:F73"/>
    <mergeCell ref="B74:F74"/>
    <mergeCell ref="A75:F75"/>
    <mergeCell ref="A77:G77"/>
    <mergeCell ref="B79:E79"/>
    <mergeCell ref="B94:E94"/>
    <mergeCell ref="A95:F95"/>
    <mergeCell ref="B97:F97"/>
    <mergeCell ref="B98:F98"/>
    <mergeCell ref="B99:F99"/>
    <mergeCell ref="B100:F100"/>
    <mergeCell ref="B87:E87"/>
    <mergeCell ref="B88:E88"/>
    <mergeCell ref="A89:F89"/>
    <mergeCell ref="B91:E91"/>
    <mergeCell ref="B92:E92"/>
    <mergeCell ref="B93:E93"/>
    <mergeCell ref="B109:E109"/>
    <mergeCell ref="B110:E110"/>
    <mergeCell ref="B111:E111"/>
    <mergeCell ref="B112:E112"/>
    <mergeCell ref="B113:E113"/>
    <mergeCell ref="B114:E114"/>
    <mergeCell ref="A101:F101"/>
    <mergeCell ref="A103:G103"/>
    <mergeCell ref="B105:E105"/>
    <mergeCell ref="B106:E106"/>
    <mergeCell ref="B107:E107"/>
    <mergeCell ref="B108:E108"/>
    <mergeCell ref="C144:E144"/>
    <mergeCell ref="B130:F130"/>
    <mergeCell ref="B131:F131"/>
    <mergeCell ref="B132:F132"/>
    <mergeCell ref="B133:F133"/>
    <mergeCell ref="A134:F134"/>
    <mergeCell ref="A136:G136"/>
    <mergeCell ref="B115:E115"/>
    <mergeCell ref="B116:E116"/>
    <mergeCell ref="B117:E117"/>
    <mergeCell ref="A118:E118"/>
    <mergeCell ref="A127:G127"/>
    <mergeCell ref="B129:F129"/>
    <mergeCell ref="B17:E17"/>
    <mergeCell ref="B160:F160"/>
    <mergeCell ref="B161:F161"/>
    <mergeCell ref="B162:F162"/>
    <mergeCell ref="B163:F163"/>
    <mergeCell ref="A164:F164"/>
    <mergeCell ref="B165:F165"/>
    <mergeCell ref="A152:G152"/>
    <mergeCell ref="A153:G153"/>
    <mergeCell ref="A154:G154"/>
    <mergeCell ref="A156:G156"/>
    <mergeCell ref="A158:F158"/>
    <mergeCell ref="B159:F159"/>
    <mergeCell ref="C145:E145"/>
    <mergeCell ref="C146:E146"/>
    <mergeCell ref="B147:E147"/>
    <mergeCell ref="A148:F148"/>
    <mergeCell ref="A150:G150"/>
    <mergeCell ref="A151:G151"/>
    <mergeCell ref="A138:G138"/>
    <mergeCell ref="B140:E140"/>
    <mergeCell ref="B141:E141"/>
    <mergeCell ref="B142:E142"/>
    <mergeCell ref="B143:E143"/>
    <mergeCell ref="A176:G176"/>
    <mergeCell ref="A177:G177"/>
    <mergeCell ref="A178:G178"/>
    <mergeCell ref="B179:E179"/>
    <mergeCell ref="F179:G179"/>
    <mergeCell ref="B180:E180"/>
    <mergeCell ref="F180:G180"/>
    <mergeCell ref="A166:F166"/>
    <mergeCell ref="A169:G169"/>
    <mergeCell ref="A171:B171"/>
    <mergeCell ref="A172:B172"/>
    <mergeCell ref="A173:F173"/>
    <mergeCell ref="A197:G197"/>
    <mergeCell ref="A186:G186"/>
    <mergeCell ref="A196:E196"/>
    <mergeCell ref="B181:E181"/>
    <mergeCell ref="F181:G181"/>
    <mergeCell ref="B182:E182"/>
    <mergeCell ref="F182:G182"/>
    <mergeCell ref="B183:E183"/>
    <mergeCell ref="F183:G183"/>
  </mergeCells>
  <printOptions horizontalCentered="1"/>
  <pageMargins left="0.51181102362204722" right="0.35" top="0.6" bottom="0.48" header="0.31496062992125984" footer="0.31496062992125984"/>
  <pageSetup paperSize="9" scale="70" fitToHeight="999" orientation="portrait" r:id="rId1"/>
  <rowBreaks count="1" manualBreakCount="1">
    <brk id="1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40"/>
  <sheetViews>
    <sheetView workbookViewId="0">
      <selection activeCell="B17" sqref="B17"/>
    </sheetView>
  </sheetViews>
  <sheetFormatPr defaultRowHeight="15" x14ac:dyDescent="0.25"/>
  <cols>
    <col min="1" max="1" width="5.42578125" style="191" bestFit="1" customWidth="1"/>
    <col min="2" max="2" width="53.5703125" style="191" customWidth="1"/>
    <col min="3" max="3" width="24.5703125" style="191" customWidth="1"/>
  </cols>
  <sheetData>
    <row r="1" spans="1:3" x14ac:dyDescent="0.25">
      <c r="A1" s="335" t="s">
        <v>205</v>
      </c>
      <c r="B1" s="335"/>
      <c r="C1" s="335"/>
    </row>
    <row r="3" spans="1:3" ht="15.75" x14ac:dyDescent="0.25">
      <c r="A3" s="337" t="s">
        <v>158</v>
      </c>
      <c r="B3" s="337"/>
      <c r="C3" s="337"/>
    </row>
    <row r="4" spans="1:3" ht="15.75" x14ac:dyDescent="0.25">
      <c r="A4" s="181"/>
      <c r="B4" s="181"/>
      <c r="C4" s="181"/>
    </row>
    <row r="5" spans="1:3" ht="75.75" customHeight="1" x14ac:dyDescent="0.25">
      <c r="A5" s="338" t="s">
        <v>159</v>
      </c>
      <c r="B5" s="338"/>
      <c r="C5" s="338"/>
    </row>
    <row r="6" spans="1:3" ht="15.75" x14ac:dyDescent="0.25">
      <c r="A6" s="181"/>
      <c r="B6" s="181"/>
      <c r="C6" s="181"/>
    </row>
    <row r="7" spans="1:3" ht="15.75" x14ac:dyDescent="0.25">
      <c r="A7" s="339" t="s">
        <v>123</v>
      </c>
      <c r="B7" s="339"/>
      <c r="C7" s="339"/>
    </row>
    <row r="8" spans="1:3" ht="15.75" x14ac:dyDescent="0.25">
      <c r="A8" s="182" t="s">
        <v>55</v>
      </c>
      <c r="B8" s="182" t="s">
        <v>76</v>
      </c>
      <c r="C8" s="182" t="s">
        <v>160</v>
      </c>
    </row>
    <row r="9" spans="1:3" ht="15.75" x14ac:dyDescent="0.25">
      <c r="A9" s="183" t="s">
        <v>1</v>
      </c>
      <c r="B9" s="184" t="s">
        <v>141</v>
      </c>
      <c r="C9" s="185"/>
    </row>
    <row r="10" spans="1:3" ht="31.5" x14ac:dyDescent="0.25">
      <c r="A10" s="183" t="s">
        <v>3</v>
      </c>
      <c r="B10" s="184" t="s">
        <v>150</v>
      </c>
      <c r="C10" s="185"/>
    </row>
    <row r="11" spans="1:3" ht="15.75" x14ac:dyDescent="0.25">
      <c r="A11" s="183" t="s">
        <v>5</v>
      </c>
      <c r="B11" s="184" t="s">
        <v>149</v>
      </c>
      <c r="C11" s="185"/>
    </row>
    <row r="12" spans="1:3" ht="15.75" x14ac:dyDescent="0.25">
      <c r="A12" s="186" t="s">
        <v>7</v>
      </c>
      <c r="B12" s="187" t="s">
        <v>148</v>
      </c>
      <c r="C12" s="185"/>
    </row>
    <row r="13" spans="1:3" ht="15.75" x14ac:dyDescent="0.25">
      <c r="A13" s="115"/>
      <c r="B13" s="115"/>
      <c r="C13" s="115"/>
    </row>
    <row r="14" spans="1:3" ht="15.75" x14ac:dyDescent="0.25">
      <c r="A14" s="115"/>
      <c r="B14" s="188" t="s">
        <v>161</v>
      </c>
      <c r="C14" s="115"/>
    </row>
    <row r="15" spans="1:3" ht="15.75" x14ac:dyDescent="0.25">
      <c r="A15" s="336" t="s">
        <v>162</v>
      </c>
      <c r="B15" s="336"/>
      <c r="C15" s="336"/>
    </row>
    <row r="16" spans="1:3" ht="15.75" x14ac:dyDescent="0.25">
      <c r="A16" s="181"/>
      <c r="B16" s="189" t="s">
        <v>163</v>
      </c>
      <c r="C16" s="189"/>
    </row>
    <row r="17" spans="1:3" ht="15.75" x14ac:dyDescent="0.25">
      <c r="A17" s="181"/>
      <c r="B17" s="189" t="s">
        <v>164</v>
      </c>
      <c r="C17" s="189"/>
    </row>
    <row r="18" spans="1:3" ht="15.75" x14ac:dyDescent="0.25">
      <c r="A18" s="181"/>
      <c r="B18" s="190" t="s">
        <v>165</v>
      </c>
      <c r="C18" s="189"/>
    </row>
    <row r="19" spans="1:3" ht="15.75" x14ac:dyDescent="0.25">
      <c r="A19" s="181"/>
      <c r="B19" s="190"/>
      <c r="C19" s="189"/>
    </row>
    <row r="20" spans="1:3" ht="15.75" x14ac:dyDescent="0.25">
      <c r="A20" s="336" t="s">
        <v>166</v>
      </c>
      <c r="B20" s="336"/>
      <c r="C20" s="336"/>
    </row>
    <row r="21" spans="1:3" ht="15.75" x14ac:dyDescent="0.25">
      <c r="A21" s="181"/>
      <c r="B21" s="189" t="s">
        <v>167</v>
      </c>
      <c r="C21" s="189"/>
    </row>
    <row r="22" spans="1:3" ht="15.75" x14ac:dyDescent="0.25">
      <c r="A22" s="181"/>
      <c r="B22" s="189" t="s">
        <v>168</v>
      </c>
      <c r="C22" s="189"/>
    </row>
    <row r="23" spans="1:3" ht="15.75" x14ac:dyDescent="0.25">
      <c r="A23" s="181"/>
      <c r="B23" s="189" t="s">
        <v>169</v>
      </c>
      <c r="C23" s="189"/>
    </row>
    <row r="24" spans="1:3" ht="15.75" x14ac:dyDescent="0.25">
      <c r="A24" s="181"/>
      <c r="B24" s="189" t="s">
        <v>170</v>
      </c>
      <c r="C24" s="189"/>
    </row>
    <row r="25" spans="1:3" ht="15.75" x14ac:dyDescent="0.25">
      <c r="A25" s="181"/>
      <c r="B25" s="189" t="s">
        <v>171</v>
      </c>
      <c r="C25" s="189"/>
    </row>
    <row r="26" spans="1:3" ht="15.75" x14ac:dyDescent="0.25">
      <c r="A26" s="336" t="s">
        <v>172</v>
      </c>
      <c r="B26" s="336"/>
      <c r="C26" s="336"/>
    </row>
    <row r="27" spans="1:3" ht="15.75" x14ac:dyDescent="0.25">
      <c r="A27" s="181"/>
      <c r="B27" s="189" t="s">
        <v>173</v>
      </c>
      <c r="C27" s="189"/>
    </row>
    <row r="28" spans="1:3" ht="15.75" x14ac:dyDescent="0.25">
      <c r="A28" s="181"/>
      <c r="B28" s="189" t="s">
        <v>174</v>
      </c>
      <c r="C28" s="189"/>
    </row>
    <row r="29" spans="1:3" ht="15.75" x14ac:dyDescent="0.25">
      <c r="A29" s="181"/>
      <c r="B29" s="189" t="s">
        <v>175</v>
      </c>
      <c r="C29" s="189"/>
    </row>
    <row r="30" spans="1:3" ht="15.75" x14ac:dyDescent="0.25">
      <c r="A30" s="181"/>
      <c r="B30" s="189" t="s">
        <v>176</v>
      </c>
      <c r="C30" s="189"/>
    </row>
    <row r="31" spans="1:3" ht="15.75" x14ac:dyDescent="0.25">
      <c r="A31" s="181"/>
      <c r="B31" s="189" t="s">
        <v>177</v>
      </c>
      <c r="C31" s="189"/>
    </row>
    <row r="32" spans="1:3" ht="15.75" x14ac:dyDescent="0.25">
      <c r="A32" s="181"/>
      <c r="B32" s="189" t="s">
        <v>178</v>
      </c>
      <c r="C32" s="189"/>
    </row>
    <row r="33" spans="1:3" ht="15.75" x14ac:dyDescent="0.25">
      <c r="A33" s="181"/>
      <c r="B33" s="189" t="s">
        <v>179</v>
      </c>
      <c r="C33" s="189"/>
    </row>
    <row r="34" spans="1:3" ht="15.75" x14ac:dyDescent="0.25">
      <c r="A34" s="181"/>
      <c r="B34" s="189" t="s">
        <v>180</v>
      </c>
      <c r="C34" s="189"/>
    </row>
    <row r="35" spans="1:3" ht="15.75" x14ac:dyDescent="0.25">
      <c r="A35" s="181"/>
      <c r="B35" s="189"/>
      <c r="C35" s="189"/>
    </row>
    <row r="36" spans="1:3" ht="15.75" x14ac:dyDescent="0.25">
      <c r="A36" s="336" t="s">
        <v>181</v>
      </c>
      <c r="B36" s="336"/>
      <c r="C36" s="336"/>
    </row>
    <row r="37" spans="1:3" ht="15.75" x14ac:dyDescent="0.25">
      <c r="A37" s="181"/>
      <c r="B37" s="189" t="s">
        <v>182</v>
      </c>
      <c r="C37" s="189"/>
    </row>
    <row r="38" spans="1:3" ht="15.75" x14ac:dyDescent="0.25">
      <c r="A38" s="181"/>
      <c r="B38" s="189"/>
      <c r="C38" s="189"/>
    </row>
    <row r="39" spans="1:3" ht="15.75" x14ac:dyDescent="0.25">
      <c r="A39" s="336" t="s">
        <v>183</v>
      </c>
      <c r="B39" s="336"/>
      <c r="C39" s="336"/>
    </row>
    <row r="40" spans="1:3" ht="15.75" x14ac:dyDescent="0.25">
      <c r="A40" s="181"/>
      <c r="B40" s="181"/>
      <c r="C40" s="181"/>
    </row>
  </sheetData>
  <mergeCells count="9">
    <mergeCell ref="A1:C1"/>
    <mergeCell ref="A36:C36"/>
    <mergeCell ref="A39:C39"/>
    <mergeCell ref="A3:C3"/>
    <mergeCell ref="A5:C5"/>
    <mergeCell ref="A7:C7"/>
    <mergeCell ref="A15:C15"/>
    <mergeCell ref="A20:C20"/>
    <mergeCell ref="A26:C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22"/>
  <sheetViews>
    <sheetView topLeftCell="A10" workbookViewId="0">
      <selection activeCell="B21" sqref="B21"/>
    </sheetView>
  </sheetViews>
  <sheetFormatPr defaultRowHeight="15" x14ac:dyDescent="0.25"/>
  <cols>
    <col min="2" max="2" width="62.42578125" customWidth="1"/>
    <col min="3" max="4" width="16.7109375" customWidth="1"/>
    <col min="5" max="5" width="15.7109375" customWidth="1"/>
    <col min="6" max="6" width="14.7109375" customWidth="1"/>
  </cols>
  <sheetData>
    <row r="1" spans="1:5" ht="33.75" customHeight="1" x14ac:dyDescent="0.25">
      <c r="A1" s="340" t="s">
        <v>211</v>
      </c>
      <c r="B1" s="341"/>
      <c r="C1" s="341"/>
      <c r="D1" s="341"/>
    </row>
    <row r="2" spans="1:5" ht="18" customHeight="1" x14ac:dyDescent="0.25">
      <c r="A2" s="198"/>
      <c r="B2" s="199"/>
      <c r="C2" s="199"/>
      <c r="D2" s="199"/>
    </row>
    <row r="3" spans="1:5" ht="21" customHeight="1" x14ac:dyDescent="0.25">
      <c r="A3" s="340" t="s">
        <v>192</v>
      </c>
      <c r="B3" s="340"/>
      <c r="C3" s="340"/>
      <c r="D3" s="340"/>
    </row>
    <row r="4" spans="1:5" ht="15.75" x14ac:dyDescent="0.25">
      <c r="A4" s="70"/>
      <c r="B4" s="70"/>
      <c r="C4" s="70"/>
      <c r="D4" s="115"/>
    </row>
    <row r="5" spans="1:5" ht="31.5" customHeight="1" x14ac:dyDescent="0.25">
      <c r="A5" s="231" t="s">
        <v>46</v>
      </c>
      <c r="B5" s="247"/>
      <c r="C5" s="149" t="s">
        <v>188</v>
      </c>
      <c r="D5" s="149" t="s">
        <v>142</v>
      </c>
    </row>
    <row r="6" spans="1:5" ht="15.75" x14ac:dyDescent="0.25">
      <c r="A6" s="165" t="s">
        <v>1</v>
      </c>
      <c r="B6" s="162" t="s">
        <v>47</v>
      </c>
      <c r="C6" s="201">
        <f>'Anexo X'!G153</f>
        <v>1356.72</v>
      </c>
      <c r="D6" s="201">
        <f>'Anexo XI'!G153</f>
        <v>1356.72</v>
      </c>
    </row>
    <row r="7" spans="1:5" ht="15.75" x14ac:dyDescent="0.25">
      <c r="A7" s="165" t="s">
        <v>3</v>
      </c>
      <c r="B7" s="162" t="s">
        <v>48</v>
      </c>
      <c r="C7" s="201">
        <f>'Anexo X'!G154</f>
        <v>1320.5467466666669</v>
      </c>
      <c r="D7" s="201">
        <f>'Anexo XI'!G154</f>
        <v>1352.9572800000001</v>
      </c>
    </row>
    <row r="8" spans="1:5" ht="15.75" x14ac:dyDescent="0.25">
      <c r="A8" s="165" t="s">
        <v>5</v>
      </c>
      <c r="B8" s="162" t="s">
        <v>49</v>
      </c>
      <c r="C8" s="201">
        <f>'Anexo X'!G155</f>
        <v>208.76250173266666</v>
      </c>
      <c r="D8" s="201">
        <f>'Anexo XI'!G155</f>
        <v>202.84158345066663</v>
      </c>
    </row>
    <row r="9" spans="1:5" ht="15.75" x14ac:dyDescent="0.25">
      <c r="A9" s="165" t="s">
        <v>7</v>
      </c>
      <c r="B9" s="162" t="s">
        <v>50</v>
      </c>
      <c r="C9" s="201">
        <f>'Anexo X'!G156</f>
        <v>213.94134818384265</v>
      </c>
      <c r="D9" s="201">
        <f>'Anexo XI'!G156</f>
        <v>218.34749402780832</v>
      </c>
    </row>
    <row r="10" spans="1:5" ht="15.75" x14ac:dyDescent="0.25">
      <c r="A10" s="165" t="s">
        <v>20</v>
      </c>
      <c r="B10" s="162" t="s">
        <v>37</v>
      </c>
      <c r="C10" s="201">
        <f>'Anexo X'!G157</f>
        <v>40.202500000000001</v>
      </c>
      <c r="D10" s="201">
        <f>'Anexo XI'!G157</f>
        <v>80.405000000000001</v>
      </c>
      <c r="E10" s="18"/>
    </row>
    <row r="11" spans="1:5" ht="15.75" x14ac:dyDescent="0.25">
      <c r="A11" s="241" t="s">
        <v>130</v>
      </c>
      <c r="B11" s="242"/>
      <c r="C11" s="167">
        <f>'Anexo X'!G158</f>
        <v>3140.1730965831766</v>
      </c>
      <c r="D11" s="167">
        <f>'Anexo XI'!G158</f>
        <v>3211.2713574784752</v>
      </c>
    </row>
    <row r="12" spans="1:5" ht="15.75" x14ac:dyDescent="0.25">
      <c r="A12" s="165" t="s">
        <v>21</v>
      </c>
      <c r="B12" s="162" t="s">
        <v>51</v>
      </c>
      <c r="C12" s="166">
        <f>'Anexo X'!G159</f>
        <v>352.75072230339612</v>
      </c>
      <c r="D12" s="166">
        <f>'Anexo XI'!G159</f>
        <v>977.69710529106499</v>
      </c>
    </row>
    <row r="13" spans="1:5" ht="15.75" x14ac:dyDescent="0.25">
      <c r="A13" s="227" t="s">
        <v>155</v>
      </c>
      <c r="B13" s="228"/>
      <c r="C13" s="168">
        <f>C12+C11</f>
        <v>3492.9238188865729</v>
      </c>
      <c r="D13" s="168">
        <f>D12+D11</f>
        <v>4188.9684627695406</v>
      </c>
    </row>
    <row r="14" spans="1:5" ht="15.75" x14ac:dyDescent="0.25">
      <c r="A14" s="344" t="s">
        <v>156</v>
      </c>
      <c r="B14" s="344"/>
      <c r="C14" s="179">
        <f>C13*6</f>
        <v>20957.542913319438</v>
      </c>
      <c r="D14" s="179">
        <f>D13*6</f>
        <v>25133.810776617243</v>
      </c>
    </row>
    <row r="15" spans="1:5" ht="15.75" x14ac:dyDescent="0.25">
      <c r="A15" s="345" t="s">
        <v>157</v>
      </c>
      <c r="B15" s="345"/>
      <c r="C15" s="180">
        <f>C14*12</f>
        <v>251490.51495983324</v>
      </c>
      <c r="D15" s="180">
        <f>D14*12</f>
        <v>301605.72931940691</v>
      </c>
    </row>
    <row r="16" spans="1:5" x14ac:dyDescent="0.25">
      <c r="C16" s="18"/>
    </row>
    <row r="17" spans="1:4" ht="15.75" x14ac:dyDescent="0.25">
      <c r="A17" s="342" t="s">
        <v>209</v>
      </c>
      <c r="B17" s="343"/>
      <c r="C17" s="342"/>
      <c r="D17" s="342"/>
    </row>
    <row r="18" spans="1:4" x14ac:dyDescent="0.25">
      <c r="A18" s="342" t="s">
        <v>210</v>
      </c>
      <c r="B18" s="342"/>
      <c r="C18" s="342"/>
      <c r="D18" s="342"/>
    </row>
    <row r="20" spans="1:4" ht="67.5" customHeight="1" x14ac:dyDescent="0.25">
      <c r="A20" s="338" t="s">
        <v>189</v>
      </c>
      <c r="B20" s="338"/>
      <c r="C20" s="338"/>
      <c r="D20" s="338"/>
    </row>
    <row r="22" spans="1:4" ht="98.25" customHeight="1" x14ac:dyDescent="0.25">
      <c r="A22" s="338" t="s">
        <v>190</v>
      </c>
      <c r="B22" s="338"/>
      <c r="C22" s="338"/>
      <c r="D22" s="338"/>
    </row>
  </sheetData>
  <mergeCells count="11">
    <mergeCell ref="A3:D3"/>
    <mergeCell ref="A22:D22"/>
    <mergeCell ref="A1:D1"/>
    <mergeCell ref="A17:D17"/>
    <mergeCell ref="A18:D18"/>
    <mergeCell ref="A20:D20"/>
    <mergeCell ref="A5:B5"/>
    <mergeCell ref="A14:B14"/>
    <mergeCell ref="A15:B15"/>
    <mergeCell ref="A11:B11"/>
    <mergeCell ref="A13:B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177"/>
  <sheetViews>
    <sheetView topLeftCell="A46" workbookViewId="0">
      <selection activeCell="D48" sqref="D48"/>
    </sheetView>
  </sheetViews>
  <sheetFormatPr defaultRowHeight="15.75" x14ac:dyDescent="0.25"/>
  <cols>
    <col min="1" max="1" width="9.140625" style="42"/>
    <col min="2" max="2" width="20.85546875" style="42" customWidth="1"/>
    <col min="3" max="3" width="22.7109375" style="42" customWidth="1"/>
    <col min="4" max="4" width="17.85546875" style="42" customWidth="1"/>
    <col min="5" max="5" width="22.7109375" style="42" customWidth="1"/>
    <col min="6" max="6" width="19" style="42" customWidth="1"/>
    <col min="7" max="7" width="22.7109375" style="42" customWidth="1"/>
    <col min="8" max="8" width="14.5703125" style="42" customWidth="1"/>
    <col min="9" max="9" width="12.140625" bestFit="1" customWidth="1"/>
    <col min="10" max="10" width="10.5703125" bestFit="1" customWidth="1"/>
  </cols>
  <sheetData>
    <row r="1" spans="1:8" ht="18.75" x14ac:dyDescent="0.25">
      <c r="A1" s="333" t="s">
        <v>206</v>
      </c>
      <c r="B1" s="333"/>
      <c r="C1" s="333"/>
      <c r="D1" s="333"/>
      <c r="E1" s="333"/>
      <c r="F1" s="333"/>
      <c r="G1" s="333"/>
      <c r="H1" s="19"/>
    </row>
    <row r="2" spans="1:8" x14ac:dyDescent="0.25">
      <c r="A2" s="197"/>
      <c r="B2" s="197"/>
      <c r="C2" s="197"/>
      <c r="D2" s="197"/>
      <c r="E2" s="197"/>
      <c r="F2" s="197"/>
      <c r="G2" s="197"/>
      <c r="H2" s="19"/>
    </row>
    <row r="3" spans="1:8" ht="18.75" x14ac:dyDescent="0.25">
      <c r="A3" s="333" t="s">
        <v>184</v>
      </c>
      <c r="B3" s="333"/>
      <c r="C3" s="333"/>
      <c r="D3" s="333"/>
      <c r="E3" s="333"/>
      <c r="F3" s="333"/>
      <c r="G3" s="333"/>
      <c r="H3" s="19"/>
    </row>
    <row r="4" spans="1:8" x14ac:dyDescent="0.25">
      <c r="A4" s="197"/>
      <c r="B4" s="197"/>
      <c r="C4" s="197"/>
      <c r="D4" s="197"/>
      <c r="E4" s="197"/>
      <c r="F4" s="197"/>
      <c r="G4" s="197"/>
      <c r="H4" s="19"/>
    </row>
    <row r="5" spans="1:8" ht="18.75" x14ac:dyDescent="0.25">
      <c r="A5" s="333" t="s">
        <v>191</v>
      </c>
      <c r="B5" s="333"/>
      <c r="C5" s="333"/>
      <c r="D5" s="333"/>
      <c r="E5" s="333"/>
      <c r="F5" s="333"/>
      <c r="G5" s="333"/>
      <c r="H5" s="19"/>
    </row>
    <row r="6" spans="1:8" x14ac:dyDescent="0.25">
      <c r="A6" s="136"/>
      <c r="B6" s="136"/>
      <c r="C6" s="136"/>
      <c r="D6" s="136"/>
      <c r="E6" s="136"/>
      <c r="F6" s="136"/>
      <c r="G6" s="136"/>
      <c r="H6" s="19"/>
    </row>
    <row r="7" spans="1:8" x14ac:dyDescent="0.25">
      <c r="A7" s="324" t="s">
        <v>0</v>
      </c>
      <c r="B7" s="324"/>
      <c r="C7" s="324"/>
      <c r="D7" s="324"/>
      <c r="E7" s="324"/>
      <c r="F7" s="324"/>
      <c r="G7" s="324"/>
      <c r="H7" s="19"/>
    </row>
    <row r="8" spans="1:8" x14ac:dyDescent="0.25">
      <c r="A8" s="12"/>
      <c r="B8" s="12"/>
      <c r="C8" s="1"/>
      <c r="D8" s="1"/>
      <c r="E8" s="1"/>
      <c r="F8" s="15"/>
      <c r="G8" s="1"/>
      <c r="H8" s="19"/>
    </row>
    <row r="9" spans="1:8" ht="24.95" customHeight="1" x14ac:dyDescent="0.25">
      <c r="A9" s="203" t="s">
        <v>1</v>
      </c>
      <c r="B9" s="312" t="s">
        <v>2</v>
      </c>
      <c r="C9" s="236"/>
      <c r="D9" s="236"/>
      <c r="E9" s="237"/>
      <c r="F9" s="329" t="s">
        <v>213</v>
      </c>
      <c r="G9" s="329"/>
      <c r="H9" s="19"/>
    </row>
    <row r="10" spans="1:8" ht="24.95" customHeight="1" x14ac:dyDescent="0.25">
      <c r="A10" s="203" t="s">
        <v>3</v>
      </c>
      <c r="B10" s="312" t="s">
        <v>4</v>
      </c>
      <c r="C10" s="236"/>
      <c r="D10" s="236"/>
      <c r="E10" s="237"/>
      <c r="F10" s="329" t="s">
        <v>59</v>
      </c>
      <c r="G10" s="329"/>
      <c r="H10" s="19"/>
    </row>
    <row r="11" spans="1:8" ht="50.25" customHeight="1" x14ac:dyDescent="0.25">
      <c r="A11" s="203" t="s">
        <v>5</v>
      </c>
      <c r="B11" s="312" t="s">
        <v>6</v>
      </c>
      <c r="C11" s="236"/>
      <c r="D11" s="236"/>
      <c r="E11" s="237"/>
      <c r="F11" s="330" t="s">
        <v>214</v>
      </c>
      <c r="G11" s="330"/>
      <c r="H11" s="19"/>
    </row>
    <row r="12" spans="1:8" ht="24.95" customHeight="1" x14ac:dyDescent="0.25">
      <c r="A12" s="203" t="s">
        <v>7</v>
      </c>
      <c r="B12" s="312" t="s">
        <v>8</v>
      </c>
      <c r="C12" s="236"/>
      <c r="D12" s="236"/>
      <c r="E12" s="237"/>
      <c r="F12" s="331">
        <v>12</v>
      </c>
      <c r="G12" s="331"/>
      <c r="H12" s="134"/>
    </row>
    <row r="13" spans="1:8" ht="24.95" customHeight="1" x14ac:dyDescent="0.25">
      <c r="A13" s="132"/>
      <c r="B13" s="133"/>
      <c r="C13" s="133"/>
      <c r="D13" s="133"/>
      <c r="E13" s="133"/>
      <c r="F13" s="135"/>
      <c r="G13" s="135"/>
      <c r="H13" s="134"/>
    </row>
    <row r="14" spans="1:8" x14ac:dyDescent="0.25">
      <c r="A14" s="324" t="s">
        <v>60</v>
      </c>
      <c r="B14" s="325"/>
      <c r="C14" s="324"/>
      <c r="D14" s="324"/>
      <c r="E14" s="324"/>
      <c r="F14" s="324"/>
      <c r="G14" s="324"/>
      <c r="H14" s="19"/>
    </row>
    <row r="15" spans="1:8" x14ac:dyDescent="0.25">
      <c r="A15" s="63"/>
      <c r="B15" s="63"/>
      <c r="C15" s="63"/>
      <c r="D15" s="63"/>
      <c r="E15" s="63"/>
      <c r="F15" s="63"/>
      <c r="G15" s="63"/>
      <c r="H15" s="19"/>
    </row>
    <row r="16" spans="1:8" ht="57" customHeight="1" x14ac:dyDescent="0.25">
      <c r="A16" s="326" t="s">
        <v>9</v>
      </c>
      <c r="B16" s="327"/>
      <c r="C16" s="327"/>
      <c r="D16" s="327"/>
      <c r="E16" s="328"/>
      <c r="F16" s="48" t="s">
        <v>10</v>
      </c>
      <c r="G16" s="47" t="s">
        <v>62</v>
      </c>
      <c r="H16" s="19"/>
    </row>
    <row r="17" spans="1:8" ht="24.95" customHeight="1" x14ac:dyDescent="0.25">
      <c r="A17" s="203">
        <v>1</v>
      </c>
      <c r="B17" s="235" t="s">
        <v>212</v>
      </c>
      <c r="C17" s="236" t="s">
        <v>77</v>
      </c>
      <c r="D17" s="236"/>
      <c r="E17" s="237"/>
      <c r="F17" s="13" t="s">
        <v>112</v>
      </c>
      <c r="G17" s="204">
        <v>6</v>
      </c>
      <c r="H17" s="19"/>
    </row>
    <row r="18" spans="1:8" x14ac:dyDescent="0.25">
      <c r="A18" s="205"/>
      <c r="B18" s="205"/>
      <c r="C18" s="1"/>
      <c r="D18" s="1"/>
      <c r="E18" s="1"/>
      <c r="F18" s="15"/>
      <c r="G18" s="1"/>
      <c r="H18" s="19"/>
    </row>
    <row r="19" spans="1:8" x14ac:dyDescent="0.25">
      <c r="A19" s="276" t="s">
        <v>122</v>
      </c>
      <c r="B19" s="276"/>
      <c r="C19" s="276"/>
      <c r="D19" s="276"/>
      <c r="E19" s="276"/>
      <c r="F19" s="384"/>
      <c r="G19" s="276"/>
      <c r="H19" s="19"/>
    </row>
    <row r="20" spans="1:8" x14ac:dyDescent="0.25">
      <c r="A20" s="202"/>
      <c r="B20" s="202"/>
      <c r="C20" s="1"/>
      <c r="D20" s="1"/>
      <c r="E20" s="1"/>
      <c r="F20" s="15"/>
      <c r="G20" s="1"/>
      <c r="H20" s="19"/>
    </row>
    <row r="21" spans="1:8" ht="24.95" customHeight="1" x14ac:dyDescent="0.25">
      <c r="A21" s="385" t="s">
        <v>11</v>
      </c>
      <c r="B21" s="385"/>
      <c r="C21" s="385"/>
      <c r="D21" s="385"/>
      <c r="E21" s="385"/>
      <c r="F21" s="385"/>
      <c r="G21" s="385"/>
      <c r="H21" s="19"/>
    </row>
    <row r="22" spans="1:8" ht="24.95" customHeight="1" x14ac:dyDescent="0.25">
      <c r="A22" s="203">
        <v>1</v>
      </c>
      <c r="B22" s="312" t="s">
        <v>12</v>
      </c>
      <c r="C22" s="236"/>
      <c r="D22" s="236"/>
      <c r="E22" s="237"/>
      <c r="F22" s="382" t="s">
        <v>199</v>
      </c>
      <c r="G22" s="382"/>
      <c r="H22" s="19"/>
    </row>
    <row r="23" spans="1:8" ht="24.95" customHeight="1" x14ac:dyDescent="0.25">
      <c r="A23" s="203">
        <v>2</v>
      </c>
      <c r="B23" s="312" t="s">
        <v>13</v>
      </c>
      <c r="C23" s="236"/>
      <c r="D23" s="236"/>
      <c r="E23" s="237"/>
      <c r="F23" s="383">
        <v>1356.72</v>
      </c>
      <c r="G23" s="383"/>
      <c r="H23" s="19"/>
    </row>
    <row r="24" spans="1:8" ht="24.95" customHeight="1" x14ac:dyDescent="0.25">
      <c r="A24" s="203">
        <v>3</v>
      </c>
      <c r="B24" s="312" t="s">
        <v>14</v>
      </c>
      <c r="C24" s="236"/>
      <c r="D24" s="236"/>
      <c r="E24" s="237"/>
      <c r="F24" s="380" t="str">
        <f>B17</f>
        <v>Operador Eletrônico</v>
      </c>
      <c r="G24" s="381"/>
      <c r="H24" s="19"/>
    </row>
    <row r="25" spans="1:8" ht="24.95" customHeight="1" x14ac:dyDescent="0.25">
      <c r="A25" s="203">
        <v>4</v>
      </c>
      <c r="B25" s="312" t="s">
        <v>15</v>
      </c>
      <c r="C25" s="236"/>
      <c r="D25" s="236"/>
      <c r="E25" s="237"/>
      <c r="F25" s="329">
        <v>44562</v>
      </c>
      <c r="G25" s="329"/>
      <c r="H25" s="19"/>
    </row>
    <row r="26" spans="1:8" x14ac:dyDescent="0.25">
      <c r="A26" s="2"/>
      <c r="B26" s="2"/>
      <c r="C26" s="142"/>
      <c r="D26" s="3"/>
      <c r="E26" s="3"/>
      <c r="F26" s="16"/>
      <c r="G26" s="2"/>
      <c r="H26" s="19"/>
    </row>
    <row r="27" spans="1:8" x14ac:dyDescent="0.25">
      <c r="A27" s="276" t="s">
        <v>80</v>
      </c>
      <c r="B27" s="276"/>
      <c r="C27" s="276"/>
      <c r="D27" s="276"/>
      <c r="E27" s="276"/>
      <c r="F27" s="276"/>
      <c r="G27" s="276"/>
      <c r="H27" s="19"/>
    </row>
    <row r="28" spans="1:8" x14ac:dyDescent="0.25">
      <c r="A28" s="12"/>
      <c r="B28" s="12"/>
      <c r="C28" s="1"/>
      <c r="D28" s="1"/>
      <c r="E28" s="1"/>
      <c r="F28" s="15"/>
      <c r="G28" s="1"/>
      <c r="H28" s="19"/>
    </row>
    <row r="29" spans="1:8" ht="24.95" customHeight="1" x14ac:dyDescent="0.25">
      <c r="A29" s="67">
        <v>1</v>
      </c>
      <c r="B29" s="372" t="s">
        <v>17</v>
      </c>
      <c r="C29" s="372"/>
      <c r="D29" s="372"/>
      <c r="E29" s="372"/>
      <c r="F29" s="372"/>
      <c r="G29" s="68" t="s">
        <v>18</v>
      </c>
      <c r="H29" s="19"/>
    </row>
    <row r="30" spans="1:8" x14ac:dyDescent="0.25">
      <c r="A30" s="138" t="s">
        <v>1</v>
      </c>
      <c r="B30" s="377" t="s">
        <v>64</v>
      </c>
      <c r="C30" s="378"/>
      <c r="D30" s="378"/>
      <c r="E30" s="378"/>
      <c r="F30" s="379"/>
      <c r="G30" s="5">
        <f>F23</f>
        <v>1356.72</v>
      </c>
      <c r="H30" s="19"/>
    </row>
    <row r="31" spans="1:8" ht="15.75" customHeight="1" x14ac:dyDescent="0.25">
      <c r="A31" s="138" t="s">
        <v>3</v>
      </c>
      <c r="B31" s="312" t="s">
        <v>19</v>
      </c>
      <c r="C31" s="236"/>
      <c r="D31" s="236"/>
      <c r="E31" s="236"/>
      <c r="F31" s="376"/>
      <c r="G31" s="5">
        <f t="shared" ref="G31:G36" si="0">ROUND($F$23*F31,2)</f>
        <v>0</v>
      </c>
      <c r="H31" s="19"/>
    </row>
    <row r="32" spans="1:8" ht="15.75" customHeight="1" x14ac:dyDescent="0.25">
      <c r="A32" s="138" t="s">
        <v>5</v>
      </c>
      <c r="B32" s="312" t="s">
        <v>65</v>
      </c>
      <c r="C32" s="236"/>
      <c r="D32" s="236"/>
      <c r="E32" s="236"/>
      <c r="F32" s="376"/>
      <c r="G32" s="5">
        <f t="shared" si="0"/>
        <v>0</v>
      </c>
      <c r="H32" s="19"/>
    </row>
    <row r="33" spans="1:8" x14ac:dyDescent="0.25">
      <c r="A33" s="138" t="s">
        <v>7</v>
      </c>
      <c r="B33" s="312" t="s">
        <v>66</v>
      </c>
      <c r="C33" s="236"/>
      <c r="D33" s="236"/>
      <c r="E33" s="236"/>
      <c r="F33" s="376"/>
      <c r="G33" s="5">
        <f t="shared" si="0"/>
        <v>0</v>
      </c>
      <c r="H33" s="19"/>
    </row>
    <row r="34" spans="1:8" ht="15.75" customHeight="1" x14ac:dyDescent="0.25">
      <c r="A34" s="138" t="s">
        <v>20</v>
      </c>
      <c r="B34" s="312" t="s">
        <v>63</v>
      </c>
      <c r="C34" s="236"/>
      <c r="D34" s="236"/>
      <c r="E34" s="236"/>
      <c r="F34" s="376"/>
      <c r="G34" s="5">
        <f t="shared" si="0"/>
        <v>0</v>
      </c>
      <c r="H34" s="19"/>
    </row>
    <row r="35" spans="1:8" ht="15.75" customHeight="1" x14ac:dyDescent="0.25">
      <c r="A35" s="138" t="s">
        <v>21</v>
      </c>
      <c r="B35" s="312" t="s">
        <v>78</v>
      </c>
      <c r="C35" s="236"/>
      <c r="D35" s="236"/>
      <c r="E35" s="236"/>
      <c r="F35" s="376"/>
      <c r="G35" s="5">
        <f t="shared" si="0"/>
        <v>0</v>
      </c>
      <c r="H35" s="19"/>
    </row>
    <row r="36" spans="1:8" ht="15.75" customHeight="1" x14ac:dyDescent="0.25">
      <c r="A36" s="138" t="s">
        <v>22</v>
      </c>
      <c r="B36" s="312" t="s">
        <v>24</v>
      </c>
      <c r="C36" s="236"/>
      <c r="D36" s="236"/>
      <c r="E36" s="236"/>
      <c r="F36" s="376"/>
      <c r="G36" s="5">
        <f t="shared" si="0"/>
        <v>0</v>
      </c>
      <c r="H36" s="19"/>
    </row>
    <row r="37" spans="1:8" x14ac:dyDescent="0.25">
      <c r="A37" s="306" t="s">
        <v>58</v>
      </c>
      <c r="B37" s="307"/>
      <c r="C37" s="307"/>
      <c r="D37" s="307"/>
      <c r="E37" s="307"/>
      <c r="F37" s="308"/>
      <c r="G37" s="50">
        <f>SUM(G30:G36)</f>
        <v>1356.72</v>
      </c>
      <c r="H37" s="19"/>
    </row>
    <row r="38" spans="1:8" x14ac:dyDescent="0.25">
      <c r="A38" s="96"/>
      <c r="B38" s="96"/>
      <c r="C38" s="96"/>
      <c r="D38" s="96"/>
      <c r="E38" s="96"/>
      <c r="F38" s="96"/>
      <c r="G38" s="97"/>
      <c r="H38" s="19"/>
    </row>
    <row r="39" spans="1:8" x14ac:dyDescent="0.25">
      <c r="A39" s="244" t="s">
        <v>217</v>
      </c>
      <c r="B39" s="358"/>
      <c r="C39" s="358"/>
      <c r="D39" s="358"/>
      <c r="E39" s="358"/>
      <c r="F39" s="358"/>
      <c r="G39" s="358"/>
      <c r="H39" s="19"/>
    </row>
    <row r="40" spans="1:8" x14ac:dyDescent="0.25">
      <c r="A40" s="102"/>
      <c r="B40" s="102"/>
      <c r="C40" s="103"/>
      <c r="D40" s="103"/>
      <c r="E40" s="103"/>
      <c r="F40" s="104"/>
      <c r="G40" s="6"/>
      <c r="H40" s="19"/>
    </row>
    <row r="41" spans="1:8" x14ac:dyDescent="0.25">
      <c r="A41" s="276" t="s">
        <v>79</v>
      </c>
      <c r="B41" s="276"/>
      <c r="C41" s="276"/>
      <c r="D41" s="276"/>
      <c r="E41" s="276"/>
      <c r="F41" s="276"/>
      <c r="G41" s="276"/>
      <c r="H41" s="19"/>
    </row>
    <row r="42" spans="1:8" x14ac:dyDescent="0.25">
      <c r="A42" s="2"/>
      <c r="B42" s="2"/>
      <c r="C42" s="3"/>
      <c r="D42" s="3"/>
      <c r="E42" s="3"/>
      <c r="F42" s="16"/>
      <c r="G42" s="6"/>
      <c r="H42" s="19"/>
    </row>
    <row r="43" spans="1:8" ht="36.75" customHeight="1" x14ac:dyDescent="0.25">
      <c r="A43" s="54" t="s">
        <v>25</v>
      </c>
      <c r="B43" s="370" t="s">
        <v>61</v>
      </c>
      <c r="C43" s="370"/>
      <c r="D43" s="370"/>
      <c r="E43" s="370"/>
      <c r="F43" s="55" t="s">
        <v>87</v>
      </c>
      <c r="G43" s="51" t="s">
        <v>18</v>
      </c>
      <c r="H43" s="19"/>
    </row>
    <row r="44" spans="1:8" x14ac:dyDescent="0.25">
      <c r="A44" s="138" t="s">
        <v>1</v>
      </c>
      <c r="B44" s="373" t="s">
        <v>68</v>
      </c>
      <c r="C44" s="374"/>
      <c r="D44" s="374"/>
      <c r="E44" s="375"/>
      <c r="F44" s="56">
        <f>1/12</f>
        <v>8.3333333333333329E-2</v>
      </c>
      <c r="G44" s="7">
        <f>$G$37*F44</f>
        <v>113.06</v>
      </c>
      <c r="H44" s="19"/>
    </row>
    <row r="45" spans="1:8" x14ac:dyDescent="0.25">
      <c r="A45" s="8" t="s">
        <v>3</v>
      </c>
      <c r="B45" s="373" t="s">
        <v>85</v>
      </c>
      <c r="C45" s="374"/>
      <c r="D45" s="374"/>
      <c r="E45" s="375"/>
      <c r="F45" s="56">
        <f>1/12</f>
        <v>8.3333333333333329E-2</v>
      </c>
      <c r="G45" s="7">
        <f>$G$37*F45</f>
        <v>113.06</v>
      </c>
      <c r="H45" s="19"/>
    </row>
    <row r="46" spans="1:8" x14ac:dyDescent="0.25">
      <c r="A46" s="8" t="s">
        <v>5</v>
      </c>
      <c r="B46" s="373" t="s">
        <v>86</v>
      </c>
      <c r="C46" s="374"/>
      <c r="D46" s="374"/>
      <c r="E46" s="375"/>
      <c r="F46" s="56">
        <f>1/12*1/3</f>
        <v>2.7777777777777776E-2</v>
      </c>
      <c r="G46" s="7">
        <f>$G$37*F46</f>
        <v>37.686666666666667</v>
      </c>
      <c r="H46" s="19"/>
    </row>
    <row r="47" spans="1:8" x14ac:dyDescent="0.25">
      <c r="A47" s="306" t="s">
        <v>58</v>
      </c>
      <c r="B47" s="307"/>
      <c r="C47" s="307"/>
      <c r="D47" s="307"/>
      <c r="E47" s="307"/>
      <c r="F47" s="308"/>
      <c r="G47" s="50">
        <f>SUM(G44:G46)</f>
        <v>263.80666666666667</v>
      </c>
      <c r="H47" s="19"/>
    </row>
    <row r="48" spans="1:8" x14ac:dyDescent="0.25">
      <c r="A48" s="2"/>
      <c r="B48" s="2"/>
      <c r="C48" s="3"/>
      <c r="D48" s="3"/>
      <c r="E48" s="3"/>
      <c r="F48" s="16"/>
      <c r="G48" s="6"/>
      <c r="H48" s="19"/>
    </row>
    <row r="49" spans="1:8" ht="24.95" customHeight="1" x14ac:dyDescent="0.25">
      <c r="A49" s="67" t="s">
        <v>26</v>
      </c>
      <c r="B49" s="366" t="s">
        <v>67</v>
      </c>
      <c r="C49" s="366"/>
      <c r="D49" s="366"/>
      <c r="E49" s="366"/>
      <c r="F49" s="84" t="s">
        <v>69</v>
      </c>
      <c r="G49" s="49" t="s">
        <v>18</v>
      </c>
      <c r="H49" s="19"/>
    </row>
    <row r="50" spans="1:8" x14ac:dyDescent="0.25">
      <c r="A50" s="138" t="s">
        <v>1</v>
      </c>
      <c r="B50" s="373" t="s">
        <v>28</v>
      </c>
      <c r="C50" s="374"/>
      <c r="D50" s="374"/>
      <c r="E50" s="375"/>
      <c r="F50" s="14">
        <v>0.2</v>
      </c>
      <c r="G50" s="7">
        <f t="shared" ref="G50:G57" si="1">($G$37+$G$47)*F50</f>
        <v>324.10533333333336</v>
      </c>
      <c r="H50" s="19"/>
    </row>
    <row r="51" spans="1:8" x14ac:dyDescent="0.25">
      <c r="A51" s="138" t="s">
        <v>3</v>
      </c>
      <c r="B51" s="373" t="s">
        <v>126</v>
      </c>
      <c r="C51" s="374"/>
      <c r="D51" s="374"/>
      <c r="E51" s="375"/>
      <c r="F51" s="14">
        <v>2.5000000000000001E-2</v>
      </c>
      <c r="G51" s="7">
        <f t="shared" si="1"/>
        <v>40.51316666666667</v>
      </c>
      <c r="H51" s="38"/>
    </row>
    <row r="52" spans="1:8" x14ac:dyDescent="0.25">
      <c r="A52" s="138" t="s">
        <v>5</v>
      </c>
      <c r="B52" s="373" t="s">
        <v>70</v>
      </c>
      <c r="C52" s="374"/>
      <c r="D52" s="374"/>
      <c r="E52" s="375"/>
      <c r="F52" s="193">
        <v>0.01</v>
      </c>
      <c r="G52" s="7">
        <f t="shared" si="1"/>
        <v>16.205266666666667</v>
      </c>
      <c r="H52" s="38"/>
    </row>
    <row r="53" spans="1:8" x14ac:dyDescent="0.25">
      <c r="A53" s="138" t="s">
        <v>7</v>
      </c>
      <c r="B53" s="373" t="s">
        <v>29</v>
      </c>
      <c r="C53" s="374"/>
      <c r="D53" s="374"/>
      <c r="E53" s="375"/>
      <c r="F53" s="14">
        <v>1.4999999999999999E-2</v>
      </c>
      <c r="G53" s="7">
        <f t="shared" si="1"/>
        <v>24.3079</v>
      </c>
      <c r="H53" s="38"/>
    </row>
    <row r="54" spans="1:8" x14ac:dyDescent="0.25">
      <c r="A54" s="138" t="s">
        <v>20</v>
      </c>
      <c r="B54" s="373" t="s">
        <v>30</v>
      </c>
      <c r="C54" s="374"/>
      <c r="D54" s="374"/>
      <c r="E54" s="375"/>
      <c r="F54" s="14">
        <v>0.01</v>
      </c>
      <c r="G54" s="7">
        <f t="shared" si="1"/>
        <v>16.205266666666667</v>
      </c>
      <c r="H54" s="38"/>
    </row>
    <row r="55" spans="1:8" x14ac:dyDescent="0.25">
      <c r="A55" s="138" t="s">
        <v>21</v>
      </c>
      <c r="B55" s="373" t="s">
        <v>31</v>
      </c>
      <c r="C55" s="374"/>
      <c r="D55" s="374"/>
      <c r="E55" s="375"/>
      <c r="F55" s="14">
        <v>6.0000000000000001E-3</v>
      </c>
      <c r="G55" s="7">
        <f t="shared" si="1"/>
        <v>9.72316</v>
      </c>
      <c r="H55" s="19"/>
    </row>
    <row r="56" spans="1:8" x14ac:dyDescent="0.25">
      <c r="A56" s="138" t="s">
        <v>22</v>
      </c>
      <c r="B56" s="373" t="s">
        <v>32</v>
      </c>
      <c r="C56" s="374"/>
      <c r="D56" s="374"/>
      <c r="E56" s="375"/>
      <c r="F56" s="14">
        <v>2E-3</v>
      </c>
      <c r="G56" s="7">
        <f t="shared" si="1"/>
        <v>3.2410533333333333</v>
      </c>
      <c r="H56" s="39"/>
    </row>
    <row r="57" spans="1:8" x14ac:dyDescent="0.25">
      <c r="A57" s="138" t="s">
        <v>23</v>
      </c>
      <c r="B57" s="373" t="s">
        <v>33</v>
      </c>
      <c r="C57" s="374"/>
      <c r="D57" s="374"/>
      <c r="E57" s="375"/>
      <c r="F57" s="14">
        <v>0.08</v>
      </c>
      <c r="G57" s="7">
        <f t="shared" si="1"/>
        <v>129.64213333333333</v>
      </c>
      <c r="H57" s="39"/>
    </row>
    <row r="58" spans="1:8" x14ac:dyDescent="0.25">
      <c r="A58" s="306" t="s">
        <v>58</v>
      </c>
      <c r="B58" s="307"/>
      <c r="C58" s="307"/>
      <c r="D58" s="307"/>
      <c r="E58" s="308"/>
      <c r="F58" s="52">
        <f>SUM(F50:F57)</f>
        <v>0.34800000000000003</v>
      </c>
      <c r="G58" s="50">
        <f>SUM(G50:G57)</f>
        <v>563.94328000000007</v>
      </c>
      <c r="H58" s="19"/>
    </row>
    <row r="59" spans="1:8" x14ac:dyDescent="0.25">
      <c r="A59" s="98"/>
      <c r="B59" s="98"/>
      <c r="C59" s="98"/>
      <c r="D59" s="98"/>
      <c r="E59" s="98"/>
      <c r="F59" s="99"/>
      <c r="G59" s="100"/>
      <c r="H59" s="19"/>
    </row>
    <row r="60" spans="1:8" x14ac:dyDescent="0.25">
      <c r="A60" s="244" t="s">
        <v>135</v>
      </c>
      <c r="B60" s="358"/>
      <c r="C60" s="358"/>
      <c r="D60" s="358"/>
      <c r="E60" s="358"/>
      <c r="F60" s="358"/>
      <c r="G60" s="358"/>
      <c r="H60" s="19"/>
    </row>
    <row r="61" spans="1:8" x14ac:dyDescent="0.25">
      <c r="A61" s="19"/>
      <c r="B61" s="19"/>
      <c r="C61" s="19"/>
      <c r="D61" s="19"/>
      <c r="E61" s="19"/>
      <c r="F61" s="19"/>
      <c r="G61" s="19"/>
      <c r="H61" s="19"/>
    </row>
    <row r="62" spans="1:8" ht="24.95" customHeight="1" x14ac:dyDescent="0.25">
      <c r="A62" s="67" t="s">
        <v>34</v>
      </c>
      <c r="B62" s="372" t="s">
        <v>35</v>
      </c>
      <c r="C62" s="372"/>
      <c r="D62" s="372"/>
      <c r="E62" s="372"/>
      <c r="F62" s="372"/>
      <c r="G62" s="68" t="s">
        <v>18</v>
      </c>
      <c r="H62" s="19"/>
    </row>
    <row r="63" spans="1:8" x14ac:dyDescent="0.25">
      <c r="A63" s="139" t="s">
        <v>1</v>
      </c>
      <c r="B63" s="371" t="s">
        <v>36</v>
      </c>
      <c r="C63" s="371"/>
      <c r="D63" s="371"/>
      <c r="E63" s="371"/>
      <c r="F63" s="371"/>
      <c r="G63" s="92">
        <f>(3.8*2*22)-(G30*6%)</f>
        <v>85.79679999999999</v>
      </c>
      <c r="H63" s="19"/>
    </row>
    <row r="64" spans="1:8" x14ac:dyDescent="0.25">
      <c r="A64" s="139" t="s">
        <v>3</v>
      </c>
      <c r="B64" s="371" t="s">
        <v>71</v>
      </c>
      <c r="C64" s="371"/>
      <c r="D64" s="371"/>
      <c r="E64" s="371"/>
      <c r="F64" s="371"/>
      <c r="G64" s="92">
        <f>15*22*0.9</f>
        <v>297</v>
      </c>
      <c r="H64" s="19"/>
    </row>
    <row r="65" spans="1:10" x14ac:dyDescent="0.25">
      <c r="A65" s="139" t="s">
        <v>5</v>
      </c>
      <c r="B65" s="371" t="s">
        <v>132</v>
      </c>
      <c r="C65" s="371"/>
      <c r="D65" s="371"/>
      <c r="E65" s="371"/>
      <c r="F65" s="371"/>
      <c r="G65" s="92">
        <v>10</v>
      </c>
      <c r="H65" s="19"/>
    </row>
    <row r="66" spans="1:10" ht="15.75" customHeight="1" x14ac:dyDescent="0.25">
      <c r="A66" s="139" t="s">
        <v>7</v>
      </c>
      <c r="B66" s="371" t="s">
        <v>133</v>
      </c>
      <c r="C66" s="371"/>
      <c r="D66" s="371"/>
      <c r="E66" s="371"/>
      <c r="F66" s="371"/>
      <c r="G66" s="92">
        <v>100</v>
      </c>
      <c r="H66" s="19"/>
    </row>
    <row r="67" spans="1:10" x14ac:dyDescent="0.25">
      <c r="A67" s="266" t="s">
        <v>58</v>
      </c>
      <c r="B67" s="266"/>
      <c r="C67" s="266"/>
      <c r="D67" s="266"/>
      <c r="E67" s="266"/>
      <c r="F67" s="267"/>
      <c r="G67" s="50">
        <f>SUM(G63:G66)</f>
        <v>492.79679999999996</v>
      </c>
      <c r="H67" s="19"/>
    </row>
    <row r="68" spans="1:10" x14ac:dyDescent="0.25">
      <c r="A68" s="101"/>
      <c r="B68" s="101"/>
      <c r="C68" s="101"/>
      <c r="D68" s="101"/>
      <c r="E68" s="101"/>
      <c r="F68" s="101"/>
      <c r="G68" s="97"/>
      <c r="H68" s="19"/>
    </row>
    <row r="69" spans="1:10" x14ac:dyDescent="0.25">
      <c r="A69" s="244" t="s">
        <v>136</v>
      </c>
      <c r="B69" s="358"/>
      <c r="C69" s="358"/>
      <c r="D69" s="358"/>
      <c r="E69" s="358"/>
      <c r="F69" s="358"/>
      <c r="G69" s="358"/>
      <c r="H69" s="19"/>
    </row>
    <row r="70" spans="1:10" x14ac:dyDescent="0.25">
      <c r="A70" s="2"/>
      <c r="B70" s="2"/>
      <c r="C70" s="10"/>
      <c r="D70" s="10"/>
      <c r="E70" s="10"/>
      <c r="F70" s="17"/>
      <c r="G70" s="11"/>
      <c r="H70" s="19"/>
    </row>
    <row r="71" spans="1:10" ht="24.95" customHeight="1" x14ac:dyDescent="0.25">
      <c r="A71" s="67">
        <v>2</v>
      </c>
      <c r="B71" s="366" t="s">
        <v>113</v>
      </c>
      <c r="C71" s="347"/>
      <c r="D71" s="347"/>
      <c r="E71" s="347"/>
      <c r="F71" s="347"/>
      <c r="G71" s="68" t="s">
        <v>18</v>
      </c>
      <c r="H71" s="19"/>
    </row>
    <row r="72" spans="1:10" x14ac:dyDescent="0.25">
      <c r="A72" s="139" t="s">
        <v>25</v>
      </c>
      <c r="B72" s="292" t="s">
        <v>61</v>
      </c>
      <c r="C72" s="293"/>
      <c r="D72" s="293"/>
      <c r="E72" s="293"/>
      <c r="F72" s="294"/>
      <c r="G72" s="9">
        <f>G47</f>
        <v>263.80666666666667</v>
      </c>
      <c r="H72" s="19"/>
    </row>
    <row r="73" spans="1:10" x14ac:dyDescent="0.25">
      <c r="A73" s="139" t="s">
        <v>26</v>
      </c>
      <c r="B73" s="292" t="s">
        <v>27</v>
      </c>
      <c r="C73" s="293"/>
      <c r="D73" s="293"/>
      <c r="E73" s="293"/>
      <c r="F73" s="294"/>
      <c r="G73" s="9">
        <f>G58</f>
        <v>563.94328000000007</v>
      </c>
      <c r="H73" s="19"/>
    </row>
    <row r="74" spans="1:10" x14ac:dyDescent="0.25">
      <c r="A74" s="139" t="s">
        <v>34</v>
      </c>
      <c r="B74" s="292" t="s">
        <v>35</v>
      </c>
      <c r="C74" s="293"/>
      <c r="D74" s="293"/>
      <c r="E74" s="293"/>
      <c r="F74" s="294"/>
      <c r="G74" s="5">
        <f>G67</f>
        <v>492.79679999999996</v>
      </c>
      <c r="H74" s="19"/>
    </row>
    <row r="75" spans="1:10" x14ac:dyDescent="0.25">
      <c r="A75" s="266" t="s">
        <v>58</v>
      </c>
      <c r="B75" s="266"/>
      <c r="C75" s="266"/>
      <c r="D75" s="266"/>
      <c r="E75" s="266"/>
      <c r="F75" s="267"/>
      <c r="G75" s="50">
        <f>SUM(G72:G74)</f>
        <v>1320.5467466666669</v>
      </c>
      <c r="H75" s="19"/>
    </row>
    <row r="76" spans="1:10" x14ac:dyDescent="0.25">
      <c r="A76" s="2"/>
      <c r="B76" s="2"/>
      <c r="C76" s="10"/>
      <c r="D76" s="10"/>
      <c r="E76" s="10"/>
      <c r="F76" s="17"/>
      <c r="G76" s="11"/>
      <c r="H76" s="19"/>
    </row>
    <row r="77" spans="1:10" x14ac:dyDescent="0.25">
      <c r="A77" s="276" t="s">
        <v>81</v>
      </c>
      <c r="B77" s="276"/>
      <c r="C77" s="276"/>
      <c r="D77" s="276"/>
      <c r="E77" s="276"/>
      <c r="F77" s="276"/>
      <c r="G77" s="276"/>
      <c r="H77" s="19"/>
    </row>
    <row r="78" spans="1:10" x14ac:dyDescent="0.25">
      <c r="A78" s="137"/>
      <c r="B78" s="137"/>
      <c r="C78" s="137"/>
      <c r="D78" s="137"/>
      <c r="E78" s="137"/>
      <c r="F78" s="137"/>
      <c r="G78" s="137"/>
      <c r="H78" s="19"/>
    </row>
    <row r="79" spans="1:10" ht="31.5" x14ac:dyDescent="0.25">
      <c r="A79" s="54" t="s">
        <v>99</v>
      </c>
      <c r="B79" s="370" t="s">
        <v>72</v>
      </c>
      <c r="C79" s="370"/>
      <c r="D79" s="370"/>
      <c r="E79" s="370"/>
      <c r="F79" s="141" t="s">
        <v>102</v>
      </c>
      <c r="G79" s="55" t="s">
        <v>18</v>
      </c>
      <c r="H79" s="19"/>
    </row>
    <row r="80" spans="1:10" x14ac:dyDescent="0.25">
      <c r="A80" s="78"/>
      <c r="B80" s="359" t="s">
        <v>72</v>
      </c>
      <c r="C80" s="359"/>
      <c r="D80" s="359"/>
      <c r="E80" s="359"/>
      <c r="F80" s="88">
        <f>(G153+G154-(SUM(G50:G56)))/12</f>
        <v>186.91380000000004</v>
      </c>
      <c r="G80" s="85"/>
      <c r="H80" s="120"/>
      <c r="I80" s="18"/>
      <c r="J80" s="18"/>
    </row>
    <row r="81" spans="1:8" x14ac:dyDescent="0.25">
      <c r="A81" s="78"/>
      <c r="B81" s="359" t="s">
        <v>106</v>
      </c>
      <c r="C81" s="359"/>
      <c r="D81" s="359"/>
      <c r="E81" s="359"/>
      <c r="F81" s="88">
        <f>G57*50%</f>
        <v>64.821066666666667</v>
      </c>
      <c r="G81" s="85"/>
      <c r="H81" s="19"/>
    </row>
    <row r="82" spans="1:8" x14ac:dyDescent="0.25">
      <c r="A82" s="78" t="s">
        <v>1</v>
      </c>
      <c r="B82" s="283" t="s">
        <v>108</v>
      </c>
      <c r="C82" s="284"/>
      <c r="D82" s="284"/>
      <c r="E82" s="285"/>
      <c r="F82" s="200">
        <v>0.1923</v>
      </c>
      <c r="G82" s="86">
        <f>SUM(F80:F81)*F82</f>
        <v>48.408614860000007</v>
      </c>
      <c r="H82" s="19"/>
    </row>
    <row r="83" spans="1:8" x14ac:dyDescent="0.25">
      <c r="A83" s="266" t="s">
        <v>58</v>
      </c>
      <c r="B83" s="266"/>
      <c r="C83" s="266"/>
      <c r="D83" s="266"/>
      <c r="E83" s="266"/>
      <c r="F83" s="267"/>
      <c r="G83" s="50">
        <f>G82</f>
        <v>48.408614860000007</v>
      </c>
      <c r="H83" s="19"/>
    </row>
    <row r="84" spans="1:8" x14ac:dyDescent="0.25">
      <c r="A84" s="137"/>
      <c r="B84" s="137"/>
      <c r="C84" s="137"/>
      <c r="D84" s="137"/>
      <c r="E84" s="137"/>
      <c r="F84" s="137"/>
      <c r="G84" s="137"/>
      <c r="H84" s="19"/>
    </row>
    <row r="85" spans="1:8" ht="31.5" x14ac:dyDescent="0.25">
      <c r="A85" s="141" t="s">
        <v>100</v>
      </c>
      <c r="B85" s="370" t="s">
        <v>73</v>
      </c>
      <c r="C85" s="370"/>
      <c r="D85" s="370"/>
      <c r="E85" s="370"/>
      <c r="F85" s="141" t="s">
        <v>102</v>
      </c>
      <c r="G85" s="141" t="s">
        <v>18</v>
      </c>
      <c r="H85" s="19"/>
    </row>
    <row r="86" spans="1:8" x14ac:dyDescent="0.25">
      <c r="A86" s="89"/>
      <c r="B86" s="359" t="s">
        <v>73</v>
      </c>
      <c r="C86" s="359"/>
      <c r="D86" s="359"/>
      <c r="E86" s="359"/>
      <c r="F86" s="88">
        <f>SUM(G153:G154)/12</f>
        <v>223.10556222222226</v>
      </c>
      <c r="G86" s="90"/>
      <c r="H86" s="19"/>
    </row>
    <row r="87" spans="1:8" x14ac:dyDescent="0.25">
      <c r="A87" s="89"/>
      <c r="B87" s="359" t="s">
        <v>105</v>
      </c>
      <c r="C87" s="359"/>
      <c r="D87" s="359"/>
      <c r="E87" s="359"/>
      <c r="F87" s="88">
        <f>G57*50%</f>
        <v>64.821066666666667</v>
      </c>
      <c r="G87" s="90"/>
      <c r="H87" s="19"/>
    </row>
    <row r="88" spans="1:8" x14ac:dyDescent="0.25">
      <c r="A88" s="89" t="s">
        <v>1</v>
      </c>
      <c r="B88" s="283" t="s">
        <v>107</v>
      </c>
      <c r="C88" s="284"/>
      <c r="D88" s="284"/>
      <c r="E88" s="285"/>
      <c r="F88" s="200">
        <v>0.57689999999999997</v>
      </c>
      <c r="G88" s="88">
        <f>SUM(F86:F87)*F88</f>
        <v>166.10487220600001</v>
      </c>
      <c r="H88" s="19"/>
    </row>
    <row r="89" spans="1:8" x14ac:dyDescent="0.25">
      <c r="A89" s="368" t="s">
        <v>58</v>
      </c>
      <c r="B89" s="368"/>
      <c r="C89" s="368"/>
      <c r="D89" s="368"/>
      <c r="E89" s="368"/>
      <c r="F89" s="369"/>
      <c r="G89" s="57">
        <f>G88</f>
        <v>166.10487220600001</v>
      </c>
      <c r="H89" s="19"/>
    </row>
    <row r="90" spans="1:8" x14ac:dyDescent="0.25">
      <c r="A90" s="2"/>
      <c r="B90" s="2"/>
      <c r="C90" s="10"/>
      <c r="D90" s="10"/>
      <c r="E90" s="10"/>
      <c r="F90" s="17"/>
      <c r="G90" s="11"/>
      <c r="H90" s="19"/>
    </row>
    <row r="91" spans="1:8" ht="24.95" customHeight="1" x14ac:dyDescent="0.25">
      <c r="A91" s="54" t="s">
        <v>101</v>
      </c>
      <c r="B91" s="370" t="s">
        <v>110</v>
      </c>
      <c r="C91" s="370"/>
      <c r="D91" s="370"/>
      <c r="E91" s="370"/>
      <c r="F91" s="55" t="s">
        <v>69</v>
      </c>
      <c r="G91" s="51" t="s">
        <v>18</v>
      </c>
      <c r="H91" s="120"/>
    </row>
    <row r="92" spans="1:8" x14ac:dyDescent="0.25">
      <c r="A92" s="138" t="s">
        <v>1</v>
      </c>
      <c r="B92" s="359" t="s">
        <v>103</v>
      </c>
      <c r="C92" s="359"/>
      <c r="D92" s="359"/>
      <c r="E92" s="359"/>
      <c r="F92" s="14">
        <v>2.18E-2</v>
      </c>
      <c r="G92" s="71">
        <f>-G44*F92</f>
        <v>-2.4647079999999999</v>
      </c>
      <c r="H92" s="53"/>
    </row>
    <row r="93" spans="1:8" x14ac:dyDescent="0.25">
      <c r="A93" s="138" t="s">
        <v>3</v>
      </c>
      <c r="B93" s="359" t="s">
        <v>104</v>
      </c>
      <c r="C93" s="359"/>
      <c r="D93" s="359"/>
      <c r="E93" s="359"/>
      <c r="F93" s="14">
        <v>2.18E-2</v>
      </c>
      <c r="G93" s="71">
        <f>-G45*F93</f>
        <v>-2.4647079999999999</v>
      </c>
      <c r="H93" s="19"/>
    </row>
    <row r="94" spans="1:8" x14ac:dyDescent="0.25">
      <c r="A94" s="138" t="s">
        <v>5</v>
      </c>
      <c r="B94" s="359" t="s">
        <v>124</v>
      </c>
      <c r="C94" s="359"/>
      <c r="D94" s="359"/>
      <c r="E94" s="359"/>
      <c r="F94" s="14">
        <v>2.18E-2</v>
      </c>
      <c r="G94" s="71">
        <f>-G46*F94</f>
        <v>-0.82156933333333337</v>
      </c>
      <c r="H94" s="19"/>
    </row>
    <row r="95" spans="1:8" x14ac:dyDescent="0.25">
      <c r="A95" s="266" t="s">
        <v>58</v>
      </c>
      <c r="B95" s="266"/>
      <c r="C95" s="266"/>
      <c r="D95" s="266"/>
      <c r="E95" s="266"/>
      <c r="F95" s="267"/>
      <c r="G95" s="72">
        <f>SUM(G92:G94)</f>
        <v>-5.7509853333333334</v>
      </c>
      <c r="H95" s="19"/>
    </row>
    <row r="96" spans="1:8" x14ac:dyDescent="0.25">
      <c r="H96" s="19"/>
    </row>
    <row r="97" spans="1:8" ht="24.95" customHeight="1" x14ac:dyDescent="0.25">
      <c r="A97" s="140">
        <v>3</v>
      </c>
      <c r="B97" s="366" t="s">
        <v>125</v>
      </c>
      <c r="C97" s="347"/>
      <c r="D97" s="347"/>
      <c r="E97" s="347"/>
      <c r="F97" s="347"/>
      <c r="G97" s="140" t="s">
        <v>18</v>
      </c>
      <c r="H97" s="19"/>
    </row>
    <row r="98" spans="1:8" x14ac:dyDescent="0.25">
      <c r="A98" s="32" t="s">
        <v>99</v>
      </c>
      <c r="B98" s="367" t="s">
        <v>72</v>
      </c>
      <c r="C98" s="367"/>
      <c r="D98" s="367"/>
      <c r="E98" s="367"/>
      <c r="F98" s="367"/>
      <c r="G98" s="92">
        <f>G83</f>
        <v>48.408614860000007</v>
      </c>
      <c r="H98" s="19"/>
    </row>
    <row r="99" spans="1:8" x14ac:dyDescent="0.25">
      <c r="A99" s="32" t="s">
        <v>100</v>
      </c>
      <c r="B99" s="367" t="s">
        <v>109</v>
      </c>
      <c r="C99" s="367"/>
      <c r="D99" s="367"/>
      <c r="E99" s="367"/>
      <c r="F99" s="367"/>
      <c r="G99" s="92">
        <f>G89</f>
        <v>166.10487220600001</v>
      </c>
      <c r="H99" s="19"/>
    </row>
    <row r="100" spans="1:8" x14ac:dyDescent="0.25">
      <c r="A100" s="32" t="s">
        <v>101</v>
      </c>
      <c r="B100" s="367" t="s">
        <v>110</v>
      </c>
      <c r="C100" s="367"/>
      <c r="D100" s="367"/>
      <c r="E100" s="367"/>
      <c r="F100" s="367"/>
      <c r="G100" s="93">
        <f>G95</f>
        <v>-5.7509853333333334</v>
      </c>
      <c r="H100" s="19"/>
    </row>
    <row r="101" spans="1:8" x14ac:dyDescent="0.25">
      <c r="A101" s="365" t="s">
        <v>58</v>
      </c>
      <c r="B101" s="365"/>
      <c r="C101" s="365"/>
      <c r="D101" s="365"/>
      <c r="E101" s="365"/>
      <c r="F101" s="365"/>
      <c r="G101" s="94">
        <f>SUM(G98:G100)</f>
        <v>208.76250173266666</v>
      </c>
      <c r="H101" s="19"/>
    </row>
    <row r="102" spans="1:8" x14ac:dyDescent="0.25">
      <c r="A102" s="2"/>
      <c r="B102" s="2"/>
      <c r="C102" s="10"/>
      <c r="D102" s="10"/>
      <c r="E102" s="10"/>
      <c r="F102" s="17"/>
      <c r="G102" s="11"/>
      <c r="H102" s="19"/>
    </row>
    <row r="103" spans="1:8" x14ac:dyDescent="0.25">
      <c r="A103" s="276" t="s">
        <v>82</v>
      </c>
      <c r="B103" s="276"/>
      <c r="C103" s="276"/>
      <c r="D103" s="276"/>
      <c r="E103" s="276"/>
      <c r="F103" s="276"/>
      <c r="G103" s="276"/>
      <c r="H103" s="19"/>
    </row>
    <row r="104" spans="1:8" x14ac:dyDescent="0.25">
      <c r="A104" s="70"/>
      <c r="B104" s="70"/>
      <c r="C104" s="70"/>
      <c r="D104" s="70"/>
      <c r="E104" s="70"/>
      <c r="F104" s="70"/>
      <c r="G104" s="70"/>
      <c r="H104" s="19"/>
    </row>
    <row r="105" spans="1:8" ht="31.5" x14ac:dyDescent="0.25">
      <c r="A105" s="95">
        <v>4</v>
      </c>
      <c r="B105" s="277" t="s">
        <v>134</v>
      </c>
      <c r="C105" s="278"/>
      <c r="D105" s="278"/>
      <c r="E105" s="279"/>
      <c r="F105" s="60" t="s">
        <v>98</v>
      </c>
      <c r="G105" s="51" t="s">
        <v>18</v>
      </c>
      <c r="H105" s="121"/>
    </row>
    <row r="106" spans="1:8" x14ac:dyDescent="0.25">
      <c r="A106" s="20" t="s">
        <v>1</v>
      </c>
      <c r="B106" s="363" t="s">
        <v>85</v>
      </c>
      <c r="C106" s="363"/>
      <c r="D106" s="363"/>
      <c r="E106" s="364"/>
      <c r="F106" s="89">
        <v>20.9589</v>
      </c>
      <c r="G106" s="58">
        <f t="shared" ref="G106:G110" si="2">(SUM($G$153:$G$155)/30*F106)/12</f>
        <v>168.02221781743555</v>
      </c>
      <c r="H106" s="19"/>
    </row>
    <row r="107" spans="1:8" x14ac:dyDescent="0.25">
      <c r="A107" s="20" t="s">
        <v>3</v>
      </c>
      <c r="B107" s="363" t="s">
        <v>97</v>
      </c>
      <c r="C107" s="363"/>
      <c r="D107" s="363"/>
      <c r="E107" s="364"/>
      <c r="F107" s="89">
        <v>1</v>
      </c>
      <c r="G107" s="58">
        <f t="shared" si="2"/>
        <v>8.0167479122203726</v>
      </c>
      <c r="H107" s="19"/>
    </row>
    <row r="108" spans="1:8" x14ac:dyDescent="0.25">
      <c r="A108" s="20" t="s">
        <v>5</v>
      </c>
      <c r="B108" s="363" t="s">
        <v>89</v>
      </c>
      <c r="C108" s="363"/>
      <c r="D108" s="363"/>
      <c r="E108" s="364"/>
      <c r="F108" s="145">
        <v>0.96589999999999998</v>
      </c>
      <c r="G108" s="58">
        <f t="shared" si="2"/>
        <v>7.7433768084136574</v>
      </c>
      <c r="H108" s="19"/>
    </row>
    <row r="109" spans="1:8" x14ac:dyDescent="0.25">
      <c r="A109" s="20" t="s">
        <v>7</v>
      </c>
      <c r="B109" s="363" t="s">
        <v>90</v>
      </c>
      <c r="C109" s="363"/>
      <c r="D109" s="363"/>
      <c r="E109" s="364"/>
      <c r="F109" s="145">
        <v>3.4931999999999999</v>
      </c>
      <c r="G109" s="58">
        <f t="shared" si="2"/>
        <v>28.004103806968203</v>
      </c>
      <c r="H109" s="19"/>
    </row>
    <row r="110" spans="1:8" x14ac:dyDescent="0.25">
      <c r="A110" s="20" t="s">
        <v>20</v>
      </c>
      <c r="B110" s="363" t="s">
        <v>91</v>
      </c>
      <c r="C110" s="363"/>
      <c r="D110" s="363"/>
      <c r="E110" s="364"/>
      <c r="F110" s="145">
        <v>0.26879999999999998</v>
      </c>
      <c r="G110" s="58">
        <f t="shared" si="2"/>
        <v>2.154901838804836</v>
      </c>
      <c r="H110" s="19"/>
    </row>
    <row r="111" spans="1:8" x14ac:dyDescent="0.25">
      <c r="A111" s="20"/>
      <c r="B111" s="363"/>
      <c r="C111" s="363"/>
      <c r="D111" s="363"/>
      <c r="E111" s="364"/>
      <c r="F111" s="145"/>
      <c r="G111" s="58"/>
      <c r="H111" s="19"/>
    </row>
    <row r="112" spans="1:8" x14ac:dyDescent="0.25">
      <c r="A112" s="20"/>
      <c r="B112" s="363"/>
      <c r="C112" s="363"/>
      <c r="D112" s="363"/>
      <c r="E112" s="364"/>
      <c r="F112" s="145"/>
      <c r="G112" s="58"/>
      <c r="H112" s="19"/>
    </row>
    <row r="113" spans="1:8" x14ac:dyDescent="0.25">
      <c r="A113" s="20"/>
      <c r="B113" s="363"/>
      <c r="C113" s="363"/>
      <c r="D113" s="363"/>
      <c r="E113" s="364"/>
      <c r="F113" s="145"/>
      <c r="G113" s="58"/>
      <c r="H113" s="19"/>
    </row>
    <row r="114" spans="1:8" x14ac:dyDescent="0.25">
      <c r="A114" s="20"/>
      <c r="B114" s="363"/>
      <c r="C114" s="363"/>
      <c r="D114" s="363"/>
      <c r="E114" s="364"/>
      <c r="F114" s="145"/>
      <c r="G114" s="58"/>
      <c r="H114" s="19"/>
    </row>
    <row r="115" spans="1:8" x14ac:dyDescent="0.25">
      <c r="A115" s="20"/>
      <c r="B115" s="363"/>
      <c r="C115" s="363"/>
      <c r="D115" s="363"/>
      <c r="E115" s="364"/>
      <c r="F115" s="145"/>
      <c r="G115" s="58"/>
      <c r="H115" s="19"/>
    </row>
    <row r="116" spans="1:8" x14ac:dyDescent="0.25">
      <c r="A116" s="20"/>
      <c r="B116" s="363"/>
      <c r="C116" s="363"/>
      <c r="D116" s="363"/>
      <c r="E116" s="364"/>
      <c r="F116" s="145"/>
      <c r="G116" s="58"/>
      <c r="H116" s="19"/>
    </row>
    <row r="117" spans="1:8" x14ac:dyDescent="0.25">
      <c r="A117" s="20"/>
      <c r="B117" s="363"/>
      <c r="C117" s="363"/>
      <c r="D117" s="363"/>
      <c r="E117" s="364"/>
      <c r="F117" s="145"/>
      <c r="G117" s="58"/>
      <c r="H117" s="19"/>
    </row>
    <row r="118" spans="1:8" x14ac:dyDescent="0.25">
      <c r="A118" s="365" t="s">
        <v>58</v>
      </c>
      <c r="B118" s="365"/>
      <c r="C118" s="365"/>
      <c r="D118" s="365"/>
      <c r="E118" s="365"/>
      <c r="F118" s="143">
        <f>SUM(F106:F117)</f>
        <v>26.686799999999998</v>
      </c>
      <c r="G118" s="57">
        <f>SUM(G106:G117)</f>
        <v>213.94134818384265</v>
      </c>
      <c r="H118" s="19"/>
    </row>
    <row r="119" spans="1:8" x14ac:dyDescent="0.25">
      <c r="A119" s="101"/>
      <c r="B119" s="101"/>
      <c r="C119" s="101"/>
      <c r="D119" s="101"/>
      <c r="E119" s="101"/>
      <c r="F119" s="101"/>
      <c r="G119" s="97"/>
      <c r="H119" s="19"/>
    </row>
    <row r="120" spans="1:8" x14ac:dyDescent="0.25">
      <c r="A120" s="101"/>
      <c r="B120" s="101"/>
      <c r="C120" s="101"/>
      <c r="D120" s="101"/>
      <c r="E120" s="101"/>
      <c r="F120" s="101"/>
      <c r="G120" s="97"/>
      <c r="H120" s="19"/>
    </row>
    <row r="121" spans="1:8" x14ac:dyDescent="0.25">
      <c r="A121" s="258" t="s">
        <v>84</v>
      </c>
      <c r="B121" s="258"/>
      <c r="C121" s="258"/>
      <c r="D121" s="258"/>
      <c r="E121" s="258"/>
      <c r="F121" s="258"/>
      <c r="G121" s="258"/>
      <c r="H121" s="19"/>
    </row>
    <row r="122" spans="1:8" x14ac:dyDescent="0.25">
      <c r="A122" s="21"/>
      <c r="B122" s="21"/>
      <c r="C122" s="22"/>
      <c r="D122" s="22"/>
      <c r="E122" s="22"/>
      <c r="F122" s="23"/>
      <c r="G122" s="19"/>
      <c r="H122" s="19"/>
    </row>
    <row r="123" spans="1:8" ht="24.95" customHeight="1" x14ac:dyDescent="0.25">
      <c r="A123" s="43">
        <v>5</v>
      </c>
      <c r="B123" s="366" t="s">
        <v>38</v>
      </c>
      <c r="C123" s="366"/>
      <c r="D123" s="366"/>
      <c r="E123" s="366"/>
      <c r="F123" s="366"/>
      <c r="G123" s="24" t="s">
        <v>18</v>
      </c>
      <c r="H123" s="19"/>
    </row>
    <row r="124" spans="1:8" x14ac:dyDescent="0.25">
      <c r="A124" s="44" t="s">
        <v>1</v>
      </c>
      <c r="B124" s="360" t="s">
        <v>39</v>
      </c>
      <c r="C124" s="360"/>
      <c r="D124" s="360"/>
      <c r="E124" s="360"/>
      <c r="F124" s="360"/>
      <c r="G124" s="105">
        <f>'Anexo XII'!G14:G14*50%</f>
        <v>40.202500000000001</v>
      </c>
      <c r="H124" s="19"/>
    </row>
    <row r="125" spans="1:8" x14ac:dyDescent="0.25">
      <c r="A125" s="44" t="s">
        <v>3</v>
      </c>
      <c r="B125" s="360" t="s">
        <v>40</v>
      </c>
      <c r="C125" s="360"/>
      <c r="D125" s="360"/>
      <c r="E125" s="360"/>
      <c r="F125" s="360"/>
      <c r="G125" s="105"/>
      <c r="H125" s="19"/>
    </row>
    <row r="126" spans="1:8" x14ac:dyDescent="0.25">
      <c r="A126" s="44" t="s">
        <v>5</v>
      </c>
      <c r="B126" s="360" t="s">
        <v>41</v>
      </c>
      <c r="C126" s="360"/>
      <c r="D126" s="360"/>
      <c r="E126" s="360"/>
      <c r="F126" s="360"/>
      <c r="G126" s="105"/>
      <c r="H126" s="19"/>
    </row>
    <row r="127" spans="1:8" x14ac:dyDescent="0.25">
      <c r="A127" s="45" t="s">
        <v>7</v>
      </c>
      <c r="B127" s="360" t="s">
        <v>24</v>
      </c>
      <c r="C127" s="360"/>
      <c r="D127" s="360"/>
      <c r="E127" s="360"/>
      <c r="F127" s="360"/>
      <c r="G127" s="105"/>
      <c r="H127" s="19"/>
    </row>
    <row r="128" spans="1:8" x14ac:dyDescent="0.25">
      <c r="A128" s="265" t="s">
        <v>58</v>
      </c>
      <c r="B128" s="266"/>
      <c r="C128" s="266"/>
      <c r="D128" s="266"/>
      <c r="E128" s="266"/>
      <c r="F128" s="361"/>
      <c r="G128" s="25">
        <f>SUM(G124:G127)</f>
        <v>40.202500000000001</v>
      </c>
      <c r="H128" s="19"/>
    </row>
    <row r="129" spans="1:8" x14ac:dyDescent="0.25">
      <c r="A129" s="21"/>
      <c r="B129" s="21"/>
      <c r="C129" s="19"/>
      <c r="D129" s="19"/>
      <c r="E129" s="19"/>
      <c r="F129" s="40"/>
      <c r="G129" s="19"/>
      <c r="H129" s="19"/>
    </row>
    <row r="130" spans="1:8" x14ac:dyDescent="0.25">
      <c r="A130" s="244" t="s">
        <v>218</v>
      </c>
      <c r="B130" s="358"/>
      <c r="C130" s="358"/>
      <c r="D130" s="358"/>
      <c r="E130" s="358"/>
      <c r="F130" s="358"/>
      <c r="G130" s="358"/>
      <c r="H130" s="19"/>
    </row>
    <row r="131" spans="1:8" x14ac:dyDescent="0.25">
      <c r="A131" s="21"/>
      <c r="B131" s="21"/>
      <c r="C131" s="19"/>
      <c r="D131" s="19"/>
      <c r="E131" s="19"/>
      <c r="F131" s="40"/>
      <c r="G131" s="19"/>
      <c r="H131" s="19"/>
    </row>
    <row r="132" spans="1:8" x14ac:dyDescent="0.25">
      <c r="A132" s="258" t="s">
        <v>83</v>
      </c>
      <c r="B132" s="258"/>
      <c r="C132" s="258"/>
      <c r="D132" s="258"/>
      <c r="E132" s="258"/>
      <c r="F132" s="258"/>
      <c r="G132" s="258"/>
      <c r="H132" s="19"/>
    </row>
    <row r="133" spans="1:8" x14ac:dyDescent="0.25">
      <c r="A133" s="26"/>
      <c r="B133" s="26"/>
      <c r="C133" s="26"/>
      <c r="D133" s="26"/>
      <c r="E133" s="26"/>
      <c r="F133" s="26"/>
      <c r="G133" s="26"/>
      <c r="H133" s="19"/>
    </row>
    <row r="134" spans="1:8" ht="24.95" customHeight="1" x14ac:dyDescent="0.25">
      <c r="A134" s="144">
        <v>6</v>
      </c>
      <c r="B134" s="362" t="s">
        <v>74</v>
      </c>
      <c r="C134" s="362"/>
      <c r="D134" s="362"/>
      <c r="E134" s="362"/>
      <c r="F134" s="74" t="s">
        <v>69</v>
      </c>
      <c r="G134" s="24" t="s">
        <v>18</v>
      </c>
      <c r="H134" s="19"/>
    </row>
    <row r="135" spans="1:8" x14ac:dyDescent="0.25">
      <c r="A135" s="27"/>
      <c r="B135" s="356" t="s">
        <v>42</v>
      </c>
      <c r="C135" s="356"/>
      <c r="D135" s="356"/>
      <c r="E135" s="356"/>
      <c r="F135" s="194">
        <v>0.01</v>
      </c>
      <c r="G135" s="75"/>
      <c r="H135" s="19"/>
    </row>
    <row r="136" spans="1:8" x14ac:dyDescent="0.25">
      <c r="A136" s="30"/>
      <c r="B136" s="356" t="s">
        <v>43</v>
      </c>
      <c r="C136" s="356"/>
      <c r="D136" s="356"/>
      <c r="E136" s="356"/>
      <c r="F136" s="194">
        <v>0.01</v>
      </c>
      <c r="G136" s="75"/>
      <c r="H136" s="19"/>
    </row>
    <row r="137" spans="1:8" x14ac:dyDescent="0.25">
      <c r="A137" s="30"/>
      <c r="B137" s="356" t="s">
        <v>44</v>
      </c>
      <c r="C137" s="356"/>
      <c r="D137" s="356"/>
      <c r="E137" s="356"/>
      <c r="F137" s="195">
        <f>SUM(F138:F140)</f>
        <v>8.2000000000000003E-2</v>
      </c>
      <c r="G137" s="75"/>
      <c r="H137" s="41"/>
    </row>
    <row r="138" spans="1:8" x14ac:dyDescent="0.25">
      <c r="A138" s="32"/>
      <c r="B138" s="32" t="s">
        <v>118</v>
      </c>
      <c r="C138" s="359" t="s">
        <v>114</v>
      </c>
      <c r="D138" s="359"/>
      <c r="E138" s="359"/>
      <c r="F138" s="61">
        <v>5.7000000000000002E-3</v>
      </c>
      <c r="G138" s="33"/>
      <c r="H138" s="19"/>
    </row>
    <row r="139" spans="1:8" x14ac:dyDescent="0.25">
      <c r="A139" s="32"/>
      <c r="B139" s="32" t="s">
        <v>119</v>
      </c>
      <c r="C139" s="359" t="s">
        <v>115</v>
      </c>
      <c r="D139" s="359"/>
      <c r="E139" s="359"/>
      <c r="F139" s="61">
        <v>2.63E-2</v>
      </c>
      <c r="G139" s="33"/>
      <c r="H139" s="19"/>
    </row>
    <row r="140" spans="1:8" x14ac:dyDescent="0.25">
      <c r="A140" s="32"/>
      <c r="B140" s="32" t="s">
        <v>117</v>
      </c>
      <c r="C140" s="359" t="s">
        <v>116</v>
      </c>
      <c r="D140" s="359"/>
      <c r="E140" s="359"/>
      <c r="F140" s="62">
        <v>0.05</v>
      </c>
      <c r="G140" s="29"/>
      <c r="H140" s="19"/>
    </row>
    <row r="141" spans="1:8" x14ac:dyDescent="0.25">
      <c r="A141" s="32" t="s">
        <v>1</v>
      </c>
      <c r="B141" s="356" t="s">
        <v>111</v>
      </c>
      <c r="C141" s="352"/>
      <c r="D141" s="352"/>
      <c r="E141" s="352"/>
      <c r="F141" s="76">
        <f>((1+F135)/(1-F136-F137))-1</f>
        <v>0.11233480176211441</v>
      </c>
      <c r="G141" s="75">
        <f>F141*SUM(G153:G157)</f>
        <v>352.75072230339612</v>
      </c>
      <c r="H141" s="19"/>
    </row>
    <row r="142" spans="1:8" x14ac:dyDescent="0.25">
      <c r="A142" s="357" t="s">
        <v>58</v>
      </c>
      <c r="B142" s="357"/>
      <c r="C142" s="357"/>
      <c r="D142" s="357"/>
      <c r="E142" s="357"/>
      <c r="F142" s="357"/>
      <c r="G142" s="36">
        <f>SUM(G135:G141)</f>
        <v>352.75072230339612</v>
      </c>
      <c r="H142" s="19"/>
    </row>
    <row r="143" spans="1:8" x14ac:dyDescent="0.25">
      <c r="A143" s="106"/>
      <c r="B143" s="106"/>
      <c r="C143" s="106"/>
      <c r="D143" s="106"/>
      <c r="E143" s="106"/>
      <c r="F143" s="106"/>
      <c r="G143" s="107"/>
      <c r="H143" s="19"/>
    </row>
    <row r="144" spans="1:8" ht="48.75" customHeight="1" x14ac:dyDescent="0.25">
      <c r="A144" s="244" t="s">
        <v>137</v>
      </c>
      <c r="B144" s="358"/>
      <c r="C144" s="358"/>
      <c r="D144" s="358"/>
      <c r="E144" s="358"/>
      <c r="F144" s="358"/>
      <c r="G144" s="358"/>
      <c r="H144" s="19"/>
    </row>
    <row r="145" spans="1:8" ht="15" x14ac:dyDescent="0.25">
      <c r="A145" s="257" t="s">
        <v>138</v>
      </c>
      <c r="B145" s="257"/>
      <c r="C145" s="257"/>
      <c r="D145" s="257"/>
      <c r="E145" s="257"/>
      <c r="F145" s="257"/>
      <c r="G145" s="257"/>
      <c r="H145" s="147"/>
    </row>
    <row r="146" spans="1:8" x14ac:dyDescent="0.25">
      <c r="A146" s="244" t="s">
        <v>139</v>
      </c>
      <c r="B146" s="358"/>
      <c r="C146" s="358"/>
      <c r="D146" s="358"/>
      <c r="E146" s="358"/>
      <c r="F146" s="358"/>
      <c r="G146" s="358"/>
      <c r="H146" s="19"/>
    </row>
    <row r="147" spans="1:8" x14ac:dyDescent="0.25">
      <c r="A147" s="245"/>
      <c r="B147" s="245"/>
      <c r="C147" s="245"/>
      <c r="D147" s="245"/>
      <c r="E147" s="245"/>
      <c r="F147" s="245"/>
      <c r="G147" s="245"/>
      <c r="H147" s="19"/>
    </row>
    <row r="148" spans="1:8" x14ac:dyDescent="0.25">
      <c r="A148" s="245"/>
      <c r="B148" s="245"/>
      <c r="C148" s="245"/>
      <c r="D148" s="245"/>
      <c r="E148" s="245"/>
      <c r="F148" s="245"/>
      <c r="G148" s="245"/>
      <c r="H148" s="19"/>
    </row>
    <row r="149" spans="1:8" x14ac:dyDescent="0.25">
      <c r="A149" s="21"/>
      <c r="B149" s="21"/>
      <c r="C149" s="19"/>
      <c r="D149" s="19"/>
      <c r="E149" s="19"/>
      <c r="F149" s="40"/>
      <c r="G149" s="19"/>
      <c r="H149" s="19"/>
    </row>
    <row r="150" spans="1:8" ht="18.75" x14ac:dyDescent="0.25">
      <c r="A150" s="246" t="s">
        <v>45</v>
      </c>
      <c r="B150" s="246"/>
      <c r="C150" s="246"/>
      <c r="D150" s="246"/>
      <c r="E150" s="246"/>
      <c r="F150" s="246"/>
      <c r="G150" s="246"/>
      <c r="H150" s="19"/>
    </row>
    <row r="151" spans="1:8" x14ac:dyDescent="0.25">
      <c r="A151" s="70"/>
      <c r="B151" s="70"/>
      <c r="C151" s="70"/>
      <c r="D151" s="70"/>
      <c r="E151" s="70"/>
      <c r="F151" s="70"/>
      <c r="G151" s="70"/>
      <c r="H151" s="19"/>
    </row>
    <row r="152" spans="1:8" ht="24.95" customHeight="1" x14ac:dyDescent="0.25">
      <c r="A152" s="354" t="s">
        <v>46</v>
      </c>
      <c r="B152" s="354"/>
      <c r="C152" s="355"/>
      <c r="D152" s="355"/>
      <c r="E152" s="355"/>
      <c r="F152" s="355"/>
      <c r="G152" s="46" t="s">
        <v>18</v>
      </c>
      <c r="H152" s="19"/>
    </row>
    <row r="153" spans="1:8" ht="24.95" customHeight="1" x14ac:dyDescent="0.25">
      <c r="A153" s="20" t="s">
        <v>1</v>
      </c>
      <c r="B153" s="348" t="s">
        <v>47</v>
      </c>
      <c r="C153" s="349"/>
      <c r="D153" s="349"/>
      <c r="E153" s="349"/>
      <c r="F153" s="350"/>
      <c r="G153" s="34">
        <f>G37</f>
        <v>1356.72</v>
      </c>
      <c r="H153" s="19"/>
    </row>
    <row r="154" spans="1:8" ht="24.95" customHeight="1" x14ac:dyDescent="0.25">
      <c r="A154" s="20" t="s">
        <v>3</v>
      </c>
      <c r="B154" s="348" t="s">
        <v>48</v>
      </c>
      <c r="C154" s="349"/>
      <c r="D154" s="349"/>
      <c r="E154" s="349"/>
      <c r="F154" s="350"/>
      <c r="G154" s="34">
        <f>G75</f>
        <v>1320.5467466666669</v>
      </c>
      <c r="H154" s="19"/>
    </row>
    <row r="155" spans="1:8" ht="24.95" customHeight="1" x14ac:dyDescent="0.25">
      <c r="A155" s="20" t="s">
        <v>5</v>
      </c>
      <c r="B155" s="348" t="s">
        <v>49</v>
      </c>
      <c r="C155" s="349"/>
      <c r="D155" s="349"/>
      <c r="E155" s="349"/>
      <c r="F155" s="350"/>
      <c r="G155" s="34">
        <f>G101</f>
        <v>208.76250173266666</v>
      </c>
      <c r="H155" s="19"/>
    </row>
    <row r="156" spans="1:8" ht="24.95" customHeight="1" x14ac:dyDescent="0.25">
      <c r="A156" s="20" t="s">
        <v>7</v>
      </c>
      <c r="B156" s="348" t="s">
        <v>50</v>
      </c>
      <c r="C156" s="349"/>
      <c r="D156" s="349"/>
      <c r="E156" s="349"/>
      <c r="F156" s="350"/>
      <c r="G156" s="34">
        <f>G118</f>
        <v>213.94134818384265</v>
      </c>
      <c r="H156" s="19"/>
    </row>
    <row r="157" spans="1:8" ht="24.95" customHeight="1" x14ac:dyDescent="0.25">
      <c r="A157" s="20" t="s">
        <v>20</v>
      </c>
      <c r="B157" s="348" t="s">
        <v>37</v>
      </c>
      <c r="C157" s="349"/>
      <c r="D157" s="349"/>
      <c r="E157" s="349"/>
      <c r="F157" s="350"/>
      <c r="G157" s="34">
        <f>G128</f>
        <v>40.202500000000001</v>
      </c>
      <c r="H157" s="19"/>
    </row>
    <row r="158" spans="1:8" ht="24.95" customHeight="1" x14ac:dyDescent="0.25">
      <c r="A158" s="351" t="s">
        <v>130</v>
      </c>
      <c r="B158" s="351"/>
      <c r="C158" s="351"/>
      <c r="D158" s="351"/>
      <c r="E158" s="351"/>
      <c r="F158" s="352"/>
      <c r="G158" s="35">
        <f>SUM(G153:G157)</f>
        <v>3140.1730965831766</v>
      </c>
      <c r="H158" s="19"/>
    </row>
    <row r="159" spans="1:8" ht="24.95" customHeight="1" x14ac:dyDescent="0.25">
      <c r="A159" s="20" t="s">
        <v>21</v>
      </c>
      <c r="B159" s="348" t="s">
        <v>51</v>
      </c>
      <c r="C159" s="349"/>
      <c r="D159" s="349"/>
      <c r="E159" s="349"/>
      <c r="F159" s="350"/>
      <c r="G159" s="34">
        <f>G141</f>
        <v>352.75072230339612</v>
      </c>
      <c r="H159" s="53"/>
    </row>
    <row r="160" spans="1:8" ht="24.95" customHeight="1" x14ac:dyDescent="0.25">
      <c r="A160" s="346" t="s">
        <v>75</v>
      </c>
      <c r="B160" s="346"/>
      <c r="C160" s="346"/>
      <c r="D160" s="346"/>
      <c r="E160" s="346"/>
      <c r="F160" s="353"/>
      <c r="G160" s="36">
        <f>G159+G158</f>
        <v>3492.9238188865729</v>
      </c>
      <c r="H160" s="19"/>
    </row>
    <row r="161" spans="1:8" x14ac:dyDescent="0.25">
      <c r="A161" s="21"/>
      <c r="B161" s="21"/>
      <c r="C161" s="19"/>
      <c r="D161" s="19"/>
      <c r="E161" s="19"/>
      <c r="F161" s="40"/>
      <c r="G161" s="19"/>
      <c r="H161" s="19"/>
    </row>
    <row r="162" spans="1:8" x14ac:dyDescent="0.25">
      <c r="A162" s="21"/>
      <c r="B162" s="21"/>
      <c r="C162" s="19"/>
      <c r="D162" s="19"/>
      <c r="E162" s="19"/>
      <c r="F162" s="40"/>
      <c r="G162" s="19"/>
      <c r="H162" s="19"/>
    </row>
    <row r="163" spans="1:8" ht="18.75" x14ac:dyDescent="0.25">
      <c r="A163" s="230" t="s">
        <v>52</v>
      </c>
      <c r="B163" s="230"/>
      <c r="C163" s="230"/>
      <c r="D163" s="230"/>
      <c r="E163" s="230"/>
      <c r="F163" s="230"/>
      <c r="G163" s="230"/>
      <c r="H163" s="79"/>
    </row>
    <row r="164" spans="1:8" x14ac:dyDescent="0.25">
      <c r="A164" s="69"/>
      <c r="B164" s="69"/>
      <c r="C164" s="69"/>
      <c r="D164" s="69"/>
      <c r="E164" s="69"/>
      <c r="F164" s="69"/>
      <c r="G164" s="69"/>
      <c r="H164" s="79"/>
    </row>
    <row r="165" spans="1:8" ht="47.25" x14ac:dyDescent="0.25">
      <c r="A165" s="231" t="s">
        <v>53</v>
      </c>
      <c r="B165" s="232"/>
      <c r="C165" s="171" t="s">
        <v>151</v>
      </c>
      <c r="D165" s="172" t="s">
        <v>54</v>
      </c>
      <c r="E165" s="169" t="s">
        <v>152</v>
      </c>
      <c r="F165" s="170" t="s">
        <v>153</v>
      </c>
      <c r="G165" s="169" t="s">
        <v>146</v>
      </c>
      <c r="H165" s="77"/>
    </row>
    <row r="166" spans="1:8" ht="24.95" customHeight="1" x14ac:dyDescent="0.25">
      <c r="A166" s="233" t="str">
        <f>B17</f>
        <v>Operador Eletrônico</v>
      </c>
      <c r="B166" s="234"/>
      <c r="C166" s="80">
        <f>G160</f>
        <v>3492.9238188865729</v>
      </c>
      <c r="D166" s="37">
        <v>1</v>
      </c>
      <c r="E166" s="80">
        <f>C166*D166</f>
        <v>3492.9238188865729</v>
      </c>
      <c r="F166" s="82">
        <f>G17</f>
        <v>6</v>
      </c>
      <c r="G166" s="81">
        <f>E166*F166</f>
        <v>20957.542913319438</v>
      </c>
    </row>
    <row r="167" spans="1:8" ht="24.95" customHeight="1" x14ac:dyDescent="0.25">
      <c r="A167" s="346" t="s">
        <v>120</v>
      </c>
      <c r="B167" s="347"/>
      <c r="C167" s="347"/>
      <c r="D167" s="347"/>
      <c r="E167" s="347"/>
      <c r="F167" s="347"/>
      <c r="G167" s="83">
        <f>SUM(G166:G166)</f>
        <v>20957.542913319438</v>
      </c>
    </row>
    <row r="168" spans="1:8" x14ac:dyDescent="0.25">
      <c r="A168" s="109"/>
      <c r="B168" s="109"/>
      <c r="C168" s="110"/>
      <c r="D168" s="111"/>
      <c r="E168" s="110"/>
      <c r="F168" s="111"/>
      <c r="G168" s="110"/>
    </row>
    <row r="169" spans="1:8" x14ac:dyDescent="0.25">
      <c r="A169" s="109"/>
      <c r="B169" s="109"/>
      <c r="C169" s="110"/>
      <c r="D169" s="111"/>
      <c r="E169" s="110"/>
      <c r="F169" s="111"/>
      <c r="G169" s="110"/>
    </row>
    <row r="170" spans="1:8" ht="18.75" x14ac:dyDescent="0.3">
      <c r="A170" s="220" t="s">
        <v>154</v>
      </c>
      <c r="B170" s="220"/>
      <c r="C170" s="220"/>
      <c r="D170" s="220"/>
      <c r="E170" s="220"/>
      <c r="F170" s="220"/>
      <c r="G170" s="220"/>
    </row>
    <row r="171" spans="1:8" x14ac:dyDescent="0.25">
      <c r="A171" s="221"/>
      <c r="B171" s="221"/>
      <c r="C171" s="221"/>
      <c r="D171" s="221"/>
      <c r="E171" s="221"/>
      <c r="F171" s="221"/>
      <c r="G171" s="221"/>
    </row>
    <row r="172" spans="1:8" x14ac:dyDescent="0.25">
      <c r="A172" s="222" t="s">
        <v>123</v>
      </c>
      <c r="B172" s="223"/>
      <c r="C172" s="223"/>
      <c r="D172" s="223"/>
      <c r="E172" s="223"/>
      <c r="F172" s="223"/>
      <c r="G172" s="224"/>
    </row>
    <row r="173" spans="1:8" x14ac:dyDescent="0.25">
      <c r="A173" s="171" t="s">
        <v>55</v>
      </c>
      <c r="B173" s="225" t="s">
        <v>76</v>
      </c>
      <c r="C173" s="225"/>
      <c r="D173" s="225"/>
      <c r="E173" s="225"/>
      <c r="F173" s="226" t="s">
        <v>18</v>
      </c>
      <c r="G173" s="226"/>
    </row>
    <row r="174" spans="1:8" x14ac:dyDescent="0.25">
      <c r="A174" s="108" t="s">
        <v>1</v>
      </c>
      <c r="B174" s="212" t="s">
        <v>141</v>
      </c>
      <c r="C174" s="212"/>
      <c r="D174" s="212"/>
      <c r="E174" s="212"/>
      <c r="F174" s="213">
        <f>E166</f>
        <v>3492.9238188865729</v>
      </c>
      <c r="G174" s="214"/>
    </row>
    <row r="175" spans="1:8" x14ac:dyDescent="0.25">
      <c r="A175" s="108" t="s">
        <v>3</v>
      </c>
      <c r="B175" s="212" t="s">
        <v>150</v>
      </c>
      <c r="C175" s="212"/>
      <c r="D175" s="212"/>
      <c r="E175" s="212"/>
      <c r="F175" s="213">
        <f>G167</f>
        <v>20957.542913319438</v>
      </c>
      <c r="G175" s="214"/>
    </row>
    <row r="176" spans="1:8" x14ac:dyDescent="0.25">
      <c r="A176" s="108" t="s">
        <v>5</v>
      </c>
      <c r="B176" s="215" t="s">
        <v>149</v>
      </c>
      <c r="C176" s="216"/>
      <c r="D176" s="216"/>
      <c r="E176" s="217"/>
      <c r="F176" s="213">
        <f>F175*12</f>
        <v>251490.51495983324</v>
      </c>
      <c r="G176" s="214"/>
    </row>
    <row r="177" spans="1:7" x14ac:dyDescent="0.25">
      <c r="A177" s="112" t="s">
        <v>7</v>
      </c>
      <c r="B177" s="218" t="s">
        <v>148</v>
      </c>
      <c r="C177" s="218"/>
      <c r="D177" s="218"/>
      <c r="E177" s="218"/>
      <c r="F177" s="219">
        <f>F176</f>
        <v>251490.51495983324</v>
      </c>
      <c r="G177" s="219"/>
    </row>
  </sheetData>
  <mergeCells count="151">
    <mergeCell ref="A3:G3"/>
    <mergeCell ref="A1:G1"/>
    <mergeCell ref="B176:E176"/>
    <mergeCell ref="F176:G176"/>
    <mergeCell ref="B177:E177"/>
    <mergeCell ref="F177:G177"/>
    <mergeCell ref="A170:G170"/>
    <mergeCell ref="A171:G171"/>
    <mergeCell ref="A172:G172"/>
    <mergeCell ref="B173:E173"/>
    <mergeCell ref="F173:G173"/>
    <mergeCell ref="B174:E174"/>
    <mergeCell ref="F174:G174"/>
    <mergeCell ref="B175:E175"/>
    <mergeCell ref="F175:G175"/>
    <mergeCell ref="A7:G7"/>
    <mergeCell ref="B9:E9"/>
    <mergeCell ref="F9:G9"/>
    <mergeCell ref="B10:E10"/>
    <mergeCell ref="F10:G10"/>
    <mergeCell ref="B17:E17"/>
    <mergeCell ref="A19:G19"/>
    <mergeCell ref="A21:G21"/>
    <mergeCell ref="B22:E22"/>
    <mergeCell ref="F22:G22"/>
    <mergeCell ref="B23:E23"/>
    <mergeCell ref="F23:G23"/>
    <mergeCell ref="B11:E11"/>
    <mergeCell ref="F11:G11"/>
    <mergeCell ref="B12:E12"/>
    <mergeCell ref="F12:G12"/>
    <mergeCell ref="A14:G14"/>
    <mergeCell ref="A16:E16"/>
    <mergeCell ref="B30:F30"/>
    <mergeCell ref="B31:F31"/>
    <mergeCell ref="B32:F32"/>
    <mergeCell ref="B33:F33"/>
    <mergeCell ref="B34:F34"/>
    <mergeCell ref="B35:F35"/>
    <mergeCell ref="B24:E24"/>
    <mergeCell ref="F24:G24"/>
    <mergeCell ref="B25:E25"/>
    <mergeCell ref="F25:G25"/>
    <mergeCell ref="A27:G27"/>
    <mergeCell ref="B29:F29"/>
    <mergeCell ref="B45:E45"/>
    <mergeCell ref="B46:E46"/>
    <mergeCell ref="A47:F47"/>
    <mergeCell ref="B49:E49"/>
    <mergeCell ref="B50:E50"/>
    <mergeCell ref="B51:E51"/>
    <mergeCell ref="B36:F36"/>
    <mergeCell ref="A37:F37"/>
    <mergeCell ref="A39:G39"/>
    <mergeCell ref="A41:G41"/>
    <mergeCell ref="B43:E43"/>
    <mergeCell ref="B44:E44"/>
    <mergeCell ref="A58:E58"/>
    <mergeCell ref="A60:G60"/>
    <mergeCell ref="B62:F62"/>
    <mergeCell ref="B63:F63"/>
    <mergeCell ref="B64:F64"/>
    <mergeCell ref="B65:F65"/>
    <mergeCell ref="B52:E52"/>
    <mergeCell ref="B53:E53"/>
    <mergeCell ref="B54:E54"/>
    <mergeCell ref="B55:E55"/>
    <mergeCell ref="B56:E56"/>
    <mergeCell ref="B57:E57"/>
    <mergeCell ref="B74:F74"/>
    <mergeCell ref="A75:F75"/>
    <mergeCell ref="A77:G77"/>
    <mergeCell ref="B79:E79"/>
    <mergeCell ref="B80:E80"/>
    <mergeCell ref="B81:E81"/>
    <mergeCell ref="B66:F66"/>
    <mergeCell ref="A67:F67"/>
    <mergeCell ref="A69:G69"/>
    <mergeCell ref="B71:F71"/>
    <mergeCell ref="B72:F72"/>
    <mergeCell ref="B73:F73"/>
    <mergeCell ref="A89:F89"/>
    <mergeCell ref="B91:E91"/>
    <mergeCell ref="B92:E92"/>
    <mergeCell ref="B93:E93"/>
    <mergeCell ref="B94:E94"/>
    <mergeCell ref="A95:F95"/>
    <mergeCell ref="A83:F83"/>
    <mergeCell ref="B85:E85"/>
    <mergeCell ref="B86:E86"/>
    <mergeCell ref="B87:E87"/>
    <mergeCell ref="B105:E105"/>
    <mergeCell ref="B106:E106"/>
    <mergeCell ref="B107:E107"/>
    <mergeCell ref="B108:E108"/>
    <mergeCell ref="B109:E109"/>
    <mergeCell ref="B110:E110"/>
    <mergeCell ref="B97:F97"/>
    <mergeCell ref="B98:F98"/>
    <mergeCell ref="B99:F99"/>
    <mergeCell ref="B100:F100"/>
    <mergeCell ref="A101:F101"/>
    <mergeCell ref="A103:G103"/>
    <mergeCell ref="B117:E117"/>
    <mergeCell ref="A118:E118"/>
    <mergeCell ref="A121:G121"/>
    <mergeCell ref="B123:F123"/>
    <mergeCell ref="B124:F124"/>
    <mergeCell ref="B125:F125"/>
    <mergeCell ref="B111:E111"/>
    <mergeCell ref="B112:E112"/>
    <mergeCell ref="B113:E113"/>
    <mergeCell ref="B114:E114"/>
    <mergeCell ref="B115:E115"/>
    <mergeCell ref="B116:E116"/>
    <mergeCell ref="B135:E135"/>
    <mergeCell ref="B136:E136"/>
    <mergeCell ref="B137:E137"/>
    <mergeCell ref="C138:E138"/>
    <mergeCell ref="C139:E139"/>
    <mergeCell ref="C140:E140"/>
    <mergeCell ref="B126:F126"/>
    <mergeCell ref="B127:F127"/>
    <mergeCell ref="A128:F128"/>
    <mergeCell ref="A130:G130"/>
    <mergeCell ref="A132:G132"/>
    <mergeCell ref="B134:E134"/>
    <mergeCell ref="A165:B165"/>
    <mergeCell ref="A166:B166"/>
    <mergeCell ref="A167:F167"/>
    <mergeCell ref="B82:E82"/>
    <mergeCell ref="B88:E88"/>
    <mergeCell ref="A5:G5"/>
    <mergeCell ref="B156:F156"/>
    <mergeCell ref="B157:F157"/>
    <mergeCell ref="A158:F158"/>
    <mergeCell ref="B159:F159"/>
    <mergeCell ref="A160:F160"/>
    <mergeCell ref="A163:G163"/>
    <mergeCell ref="A148:G148"/>
    <mergeCell ref="A150:G150"/>
    <mergeCell ref="A152:F152"/>
    <mergeCell ref="B153:F153"/>
    <mergeCell ref="B154:F154"/>
    <mergeCell ref="B155:F155"/>
    <mergeCell ref="B141:E141"/>
    <mergeCell ref="A142:F142"/>
    <mergeCell ref="A144:G144"/>
    <mergeCell ref="A145:G145"/>
    <mergeCell ref="A146:G146"/>
    <mergeCell ref="A147:G147"/>
  </mergeCells>
  <printOptions horizontalCentered="1"/>
  <pageMargins left="0.51181102362204722" right="0.51181102362204722" top="0.48" bottom="0.48" header="0.26" footer="0.28999999999999998"/>
  <pageSetup paperSize="9" scale="68" fitToHeight="999" orientation="portrait" r:id="rId1"/>
  <rowBreaks count="1" manualBreakCount="1">
    <brk id="1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177"/>
  <sheetViews>
    <sheetView tabSelected="1" topLeftCell="B1" workbookViewId="0">
      <selection activeCell="B153" sqref="B153:F153"/>
    </sheetView>
  </sheetViews>
  <sheetFormatPr defaultRowHeight="15.75" x14ac:dyDescent="0.25"/>
  <cols>
    <col min="1" max="1" width="9.140625" style="42"/>
    <col min="2" max="2" width="20.85546875" style="42" customWidth="1"/>
    <col min="3" max="3" width="22.7109375" style="42" customWidth="1"/>
    <col min="4" max="4" width="17.85546875" style="42" customWidth="1"/>
    <col min="5" max="5" width="22.7109375" style="42" customWidth="1"/>
    <col min="6" max="6" width="19" style="42" customWidth="1"/>
    <col min="7" max="7" width="22.7109375" style="42" customWidth="1"/>
    <col min="8" max="8" width="14.5703125" style="42" customWidth="1"/>
    <col min="9" max="9" width="12.140625" bestFit="1" customWidth="1"/>
    <col min="10" max="10" width="10.5703125" bestFit="1" customWidth="1"/>
  </cols>
  <sheetData>
    <row r="1" spans="1:8" ht="18.75" x14ac:dyDescent="0.25">
      <c r="A1" s="333" t="s">
        <v>207</v>
      </c>
      <c r="B1" s="333"/>
      <c r="C1" s="333"/>
      <c r="D1" s="333"/>
      <c r="E1" s="333"/>
      <c r="F1" s="333"/>
      <c r="G1" s="333"/>
      <c r="H1" s="19"/>
    </row>
    <row r="2" spans="1:8" ht="11.25" customHeight="1" x14ac:dyDescent="0.25">
      <c r="A2" s="196"/>
      <c r="B2" s="196"/>
      <c r="C2" s="196"/>
      <c r="D2" s="196"/>
      <c r="E2" s="196"/>
      <c r="F2" s="196"/>
      <c r="G2" s="196"/>
      <c r="H2" s="19"/>
    </row>
    <row r="3" spans="1:8" ht="18.75" x14ac:dyDescent="0.25">
      <c r="A3" s="333" t="s">
        <v>184</v>
      </c>
      <c r="B3" s="333"/>
      <c r="C3" s="333"/>
      <c r="D3" s="333"/>
      <c r="E3" s="333"/>
      <c r="F3" s="333"/>
      <c r="G3" s="333"/>
      <c r="H3" s="19"/>
    </row>
    <row r="4" spans="1:8" ht="9" customHeight="1" x14ac:dyDescent="0.25">
      <c r="A4" s="334"/>
      <c r="B4" s="334"/>
      <c r="C4" s="334"/>
      <c r="D4" s="334"/>
      <c r="E4" s="334"/>
      <c r="F4" s="334"/>
      <c r="G4" s="334"/>
      <c r="H4" s="19"/>
    </row>
    <row r="5" spans="1:8" ht="18.75" x14ac:dyDescent="0.25">
      <c r="A5" s="333" t="s">
        <v>140</v>
      </c>
      <c r="B5" s="333"/>
      <c r="C5" s="333"/>
      <c r="D5" s="333"/>
      <c r="E5" s="333"/>
      <c r="F5" s="333"/>
      <c r="G5" s="333"/>
      <c r="H5" s="19"/>
    </row>
    <row r="6" spans="1:8" ht="10.5" customHeight="1" x14ac:dyDescent="0.25">
      <c r="A6" s="136"/>
      <c r="B6" s="136"/>
      <c r="C6" s="136"/>
      <c r="D6" s="136"/>
      <c r="E6" s="136"/>
      <c r="F6" s="136"/>
      <c r="G6" s="136"/>
      <c r="H6" s="19"/>
    </row>
    <row r="7" spans="1:8" x14ac:dyDescent="0.25">
      <c r="A7" s="324" t="s">
        <v>0</v>
      </c>
      <c r="B7" s="324"/>
      <c r="C7" s="324"/>
      <c r="D7" s="324"/>
      <c r="E7" s="324"/>
      <c r="F7" s="324"/>
      <c r="G7" s="324"/>
      <c r="H7" s="19"/>
    </row>
    <row r="8" spans="1:8" ht="10.5" customHeight="1" x14ac:dyDescent="0.25">
      <c r="A8" s="12"/>
      <c r="B8" s="12"/>
      <c r="C8" s="1"/>
      <c r="D8" s="1"/>
      <c r="E8" s="1"/>
      <c r="F8" s="15"/>
      <c r="G8" s="1"/>
      <c r="H8" s="19"/>
    </row>
    <row r="9" spans="1:8" ht="24.95" customHeight="1" x14ac:dyDescent="0.25">
      <c r="A9" s="65" t="s">
        <v>1</v>
      </c>
      <c r="B9" s="312" t="s">
        <v>2</v>
      </c>
      <c r="C9" s="236"/>
      <c r="D9" s="236"/>
      <c r="E9" s="237"/>
      <c r="F9" s="329" t="s">
        <v>213</v>
      </c>
      <c r="G9" s="329"/>
      <c r="H9" s="19"/>
    </row>
    <row r="10" spans="1:8" ht="24.95" customHeight="1" x14ac:dyDescent="0.25">
      <c r="A10" s="65" t="s">
        <v>3</v>
      </c>
      <c r="B10" s="312" t="s">
        <v>4</v>
      </c>
      <c r="C10" s="236"/>
      <c r="D10" s="236"/>
      <c r="E10" s="237"/>
      <c r="F10" s="329" t="s">
        <v>59</v>
      </c>
      <c r="G10" s="329"/>
      <c r="H10" s="19"/>
    </row>
    <row r="11" spans="1:8" ht="50.25" customHeight="1" x14ac:dyDescent="0.25">
      <c r="A11" s="65" t="s">
        <v>5</v>
      </c>
      <c r="B11" s="312" t="s">
        <v>6</v>
      </c>
      <c r="C11" s="236"/>
      <c r="D11" s="236"/>
      <c r="E11" s="237"/>
      <c r="F11" s="330" t="s">
        <v>214</v>
      </c>
      <c r="G11" s="330"/>
      <c r="H11" s="19"/>
    </row>
    <row r="12" spans="1:8" ht="24.95" customHeight="1" x14ac:dyDescent="0.25">
      <c r="A12" s="131" t="s">
        <v>7</v>
      </c>
      <c r="B12" s="312" t="s">
        <v>8</v>
      </c>
      <c r="C12" s="236"/>
      <c r="D12" s="236"/>
      <c r="E12" s="237"/>
      <c r="F12" s="331">
        <v>12</v>
      </c>
      <c r="G12" s="331"/>
      <c r="H12" s="134"/>
    </row>
    <row r="13" spans="1:8" ht="15.75" customHeight="1" x14ac:dyDescent="0.25">
      <c r="A13" s="132"/>
      <c r="B13" s="133"/>
      <c r="C13" s="133"/>
      <c r="D13" s="133"/>
      <c r="E13" s="133"/>
      <c r="F13" s="135"/>
      <c r="G13" s="135"/>
      <c r="H13" s="134"/>
    </row>
    <row r="14" spans="1:8" x14ac:dyDescent="0.25">
      <c r="A14" s="324" t="s">
        <v>60</v>
      </c>
      <c r="B14" s="325"/>
      <c r="C14" s="324"/>
      <c r="D14" s="324"/>
      <c r="E14" s="324"/>
      <c r="F14" s="324"/>
      <c r="G14" s="324"/>
      <c r="H14" s="19"/>
    </row>
    <row r="15" spans="1:8" x14ac:dyDescent="0.25">
      <c r="A15" s="63"/>
      <c r="B15" s="63"/>
      <c r="C15" s="63"/>
      <c r="D15" s="63"/>
      <c r="E15" s="63"/>
      <c r="F15" s="63"/>
      <c r="G15" s="63"/>
      <c r="H15" s="19"/>
    </row>
    <row r="16" spans="1:8" ht="57" customHeight="1" x14ac:dyDescent="0.25">
      <c r="A16" s="326" t="s">
        <v>9</v>
      </c>
      <c r="B16" s="327"/>
      <c r="C16" s="327"/>
      <c r="D16" s="327"/>
      <c r="E16" s="328"/>
      <c r="F16" s="48" t="s">
        <v>10</v>
      </c>
      <c r="G16" s="47" t="s">
        <v>62</v>
      </c>
      <c r="H16" s="19"/>
    </row>
    <row r="17" spans="1:8" ht="24.95" customHeight="1" x14ac:dyDescent="0.25">
      <c r="A17" s="65">
        <v>1</v>
      </c>
      <c r="B17" s="235" t="s">
        <v>212</v>
      </c>
      <c r="C17" s="236" t="s">
        <v>77</v>
      </c>
      <c r="D17" s="236"/>
      <c r="E17" s="237"/>
      <c r="F17" s="13" t="s">
        <v>112</v>
      </c>
      <c r="G17" s="4">
        <v>6</v>
      </c>
      <c r="H17" s="19"/>
    </row>
    <row r="18" spans="1:8" x14ac:dyDescent="0.25">
      <c r="A18" s="12"/>
      <c r="B18" s="12"/>
      <c r="C18" s="1"/>
      <c r="D18" s="1"/>
      <c r="E18" s="1"/>
      <c r="F18" s="15"/>
      <c r="G18" s="1"/>
      <c r="H18" s="19"/>
    </row>
    <row r="19" spans="1:8" x14ac:dyDescent="0.25">
      <c r="A19" s="276" t="s">
        <v>122</v>
      </c>
      <c r="B19" s="276"/>
      <c r="C19" s="276"/>
      <c r="D19" s="276"/>
      <c r="E19" s="276"/>
      <c r="F19" s="384"/>
      <c r="G19" s="276"/>
      <c r="H19" s="19"/>
    </row>
    <row r="20" spans="1:8" x14ac:dyDescent="0.25">
      <c r="A20" s="64"/>
      <c r="B20" s="64"/>
      <c r="C20" s="1"/>
      <c r="D20" s="1"/>
      <c r="E20" s="1"/>
      <c r="F20" s="15"/>
      <c r="G20" s="1"/>
      <c r="H20" s="19"/>
    </row>
    <row r="21" spans="1:8" ht="24.95" customHeight="1" x14ac:dyDescent="0.25">
      <c r="A21" s="385" t="s">
        <v>11</v>
      </c>
      <c r="B21" s="385"/>
      <c r="C21" s="385"/>
      <c r="D21" s="385"/>
      <c r="E21" s="385"/>
      <c r="F21" s="385"/>
      <c r="G21" s="385"/>
      <c r="H21" s="19"/>
    </row>
    <row r="22" spans="1:8" ht="24.95" customHeight="1" x14ac:dyDescent="0.25">
      <c r="A22" s="65">
        <v>1</v>
      </c>
      <c r="B22" s="312" t="s">
        <v>12</v>
      </c>
      <c r="C22" s="236"/>
      <c r="D22" s="236"/>
      <c r="E22" s="237"/>
      <c r="F22" s="382" t="s">
        <v>199</v>
      </c>
      <c r="G22" s="382"/>
      <c r="H22" s="19"/>
    </row>
    <row r="23" spans="1:8" ht="24.95" customHeight="1" x14ac:dyDescent="0.25">
      <c r="A23" s="65">
        <v>2</v>
      </c>
      <c r="B23" s="312" t="s">
        <v>13</v>
      </c>
      <c r="C23" s="236"/>
      <c r="D23" s="236"/>
      <c r="E23" s="237"/>
      <c r="F23" s="383">
        <v>1356.72</v>
      </c>
      <c r="G23" s="383"/>
      <c r="H23" s="19"/>
    </row>
    <row r="24" spans="1:8" ht="24.95" customHeight="1" x14ac:dyDescent="0.25">
      <c r="A24" s="65">
        <v>3</v>
      </c>
      <c r="B24" s="312" t="s">
        <v>14</v>
      </c>
      <c r="C24" s="236"/>
      <c r="D24" s="236"/>
      <c r="E24" s="237"/>
      <c r="F24" s="380" t="str">
        <f>B17</f>
        <v>Operador Eletrônico</v>
      </c>
      <c r="G24" s="381"/>
      <c r="H24" s="19"/>
    </row>
    <row r="25" spans="1:8" ht="24.95" customHeight="1" x14ac:dyDescent="0.25">
      <c r="A25" s="65">
        <v>4</v>
      </c>
      <c r="B25" s="312" t="s">
        <v>15</v>
      </c>
      <c r="C25" s="236"/>
      <c r="D25" s="236"/>
      <c r="E25" s="237"/>
      <c r="F25" s="329">
        <v>44562</v>
      </c>
      <c r="G25" s="329"/>
      <c r="H25" s="19"/>
    </row>
    <row r="26" spans="1:8" x14ac:dyDescent="0.25">
      <c r="A26" s="2"/>
      <c r="B26" s="2"/>
      <c r="C26" s="129"/>
      <c r="D26" s="3"/>
      <c r="E26" s="3"/>
      <c r="F26" s="16"/>
      <c r="G26" s="2"/>
      <c r="H26" s="19"/>
    </row>
    <row r="27" spans="1:8" x14ac:dyDescent="0.25">
      <c r="A27" s="276" t="s">
        <v>80</v>
      </c>
      <c r="B27" s="276"/>
      <c r="C27" s="276"/>
      <c r="D27" s="276"/>
      <c r="E27" s="276"/>
      <c r="F27" s="276"/>
      <c r="G27" s="276"/>
      <c r="H27" s="19"/>
    </row>
    <row r="28" spans="1:8" x14ac:dyDescent="0.25">
      <c r="A28" s="12"/>
      <c r="B28" s="12"/>
      <c r="C28" s="1"/>
      <c r="D28" s="1"/>
      <c r="E28" s="1"/>
      <c r="F28" s="15"/>
      <c r="G28" s="1"/>
      <c r="H28" s="19"/>
    </row>
    <row r="29" spans="1:8" ht="24.95" customHeight="1" x14ac:dyDescent="0.25">
      <c r="A29" s="67">
        <v>1</v>
      </c>
      <c r="B29" s="372" t="s">
        <v>17</v>
      </c>
      <c r="C29" s="372"/>
      <c r="D29" s="372"/>
      <c r="E29" s="372"/>
      <c r="F29" s="372"/>
      <c r="G29" s="68" t="s">
        <v>18</v>
      </c>
      <c r="H29" s="19"/>
    </row>
    <row r="30" spans="1:8" x14ac:dyDescent="0.25">
      <c r="A30" s="65" t="s">
        <v>1</v>
      </c>
      <c r="B30" s="377" t="s">
        <v>64</v>
      </c>
      <c r="C30" s="378"/>
      <c r="D30" s="378"/>
      <c r="E30" s="378"/>
      <c r="F30" s="379"/>
      <c r="G30" s="5">
        <f>F23</f>
        <v>1356.72</v>
      </c>
      <c r="H30" s="19"/>
    </row>
    <row r="31" spans="1:8" ht="15.75" customHeight="1" x14ac:dyDescent="0.25">
      <c r="A31" s="65" t="s">
        <v>3</v>
      </c>
      <c r="B31" s="312" t="s">
        <v>19</v>
      </c>
      <c r="C31" s="236"/>
      <c r="D31" s="236"/>
      <c r="E31" s="236"/>
      <c r="F31" s="376"/>
      <c r="G31" s="5">
        <f t="shared" ref="G31:G36" si="0">ROUND($F$23*F31,2)</f>
        <v>0</v>
      </c>
      <c r="H31" s="19"/>
    </row>
    <row r="32" spans="1:8" ht="15.75" customHeight="1" x14ac:dyDescent="0.25">
      <c r="A32" s="65" t="s">
        <v>5</v>
      </c>
      <c r="B32" s="312" t="s">
        <v>65</v>
      </c>
      <c r="C32" s="236"/>
      <c r="D32" s="236"/>
      <c r="E32" s="236"/>
      <c r="F32" s="376"/>
      <c r="G32" s="5">
        <f t="shared" si="0"/>
        <v>0</v>
      </c>
      <c r="H32" s="19"/>
    </row>
    <row r="33" spans="1:8" x14ac:dyDescent="0.25">
      <c r="A33" s="65" t="s">
        <v>7</v>
      </c>
      <c r="B33" s="312" t="s">
        <v>66</v>
      </c>
      <c r="C33" s="236"/>
      <c r="D33" s="236"/>
      <c r="E33" s="236"/>
      <c r="F33" s="376"/>
      <c r="G33" s="5">
        <f t="shared" si="0"/>
        <v>0</v>
      </c>
      <c r="H33" s="19"/>
    </row>
    <row r="34" spans="1:8" ht="15.75" customHeight="1" x14ac:dyDescent="0.25">
      <c r="A34" s="65" t="s">
        <v>20</v>
      </c>
      <c r="B34" s="312" t="s">
        <v>63</v>
      </c>
      <c r="C34" s="236"/>
      <c r="D34" s="236"/>
      <c r="E34" s="236"/>
      <c r="F34" s="376"/>
      <c r="G34" s="5">
        <f t="shared" si="0"/>
        <v>0</v>
      </c>
      <c r="H34" s="19"/>
    </row>
    <row r="35" spans="1:8" ht="15.75" customHeight="1" x14ac:dyDescent="0.25">
      <c r="A35" s="65" t="s">
        <v>21</v>
      </c>
      <c r="B35" s="312" t="s">
        <v>78</v>
      </c>
      <c r="C35" s="236"/>
      <c r="D35" s="236"/>
      <c r="E35" s="236"/>
      <c r="F35" s="376"/>
      <c r="G35" s="5">
        <f t="shared" si="0"/>
        <v>0</v>
      </c>
      <c r="H35" s="19"/>
    </row>
    <row r="36" spans="1:8" ht="15.75" customHeight="1" x14ac:dyDescent="0.25">
      <c r="A36" s="65" t="s">
        <v>22</v>
      </c>
      <c r="B36" s="312" t="s">
        <v>24</v>
      </c>
      <c r="C36" s="236"/>
      <c r="D36" s="236"/>
      <c r="E36" s="236"/>
      <c r="F36" s="376"/>
      <c r="G36" s="5">
        <f t="shared" si="0"/>
        <v>0</v>
      </c>
      <c r="H36" s="19"/>
    </row>
    <row r="37" spans="1:8" x14ac:dyDescent="0.25">
      <c r="A37" s="306" t="s">
        <v>58</v>
      </c>
      <c r="B37" s="307"/>
      <c r="C37" s="307"/>
      <c r="D37" s="307"/>
      <c r="E37" s="307"/>
      <c r="F37" s="308"/>
      <c r="G37" s="50">
        <f>SUM(G30:G36)</f>
        <v>1356.72</v>
      </c>
      <c r="H37" s="19"/>
    </row>
    <row r="38" spans="1:8" x14ac:dyDescent="0.25">
      <c r="A38" s="96"/>
      <c r="B38" s="96"/>
      <c r="C38" s="96"/>
      <c r="D38" s="96"/>
      <c r="E38" s="96"/>
      <c r="F38" s="96"/>
      <c r="G38" s="97"/>
      <c r="H38" s="19"/>
    </row>
    <row r="39" spans="1:8" x14ac:dyDescent="0.25">
      <c r="A39" s="244" t="s">
        <v>121</v>
      </c>
      <c r="B39" s="358"/>
      <c r="C39" s="358"/>
      <c r="D39" s="358"/>
      <c r="E39" s="358"/>
      <c r="F39" s="358"/>
      <c r="G39" s="358"/>
      <c r="H39" s="19"/>
    </row>
    <row r="40" spans="1:8" x14ac:dyDescent="0.25">
      <c r="A40" s="102"/>
      <c r="B40" s="102"/>
      <c r="C40" s="103"/>
      <c r="D40" s="103"/>
      <c r="E40" s="103"/>
      <c r="F40" s="104"/>
      <c r="G40" s="6"/>
      <c r="H40" s="19"/>
    </row>
    <row r="41" spans="1:8" x14ac:dyDescent="0.25">
      <c r="A41" s="276" t="s">
        <v>79</v>
      </c>
      <c r="B41" s="276"/>
      <c r="C41" s="276"/>
      <c r="D41" s="276"/>
      <c r="E41" s="276"/>
      <c r="F41" s="276"/>
      <c r="G41" s="276"/>
      <c r="H41" s="19"/>
    </row>
    <row r="42" spans="1:8" x14ac:dyDescent="0.25">
      <c r="A42" s="2"/>
      <c r="B42" s="2"/>
      <c r="C42" s="3"/>
      <c r="D42" s="3"/>
      <c r="E42" s="3"/>
      <c r="F42" s="16"/>
      <c r="G42" s="6"/>
      <c r="H42" s="19"/>
    </row>
    <row r="43" spans="1:8" ht="36.75" customHeight="1" x14ac:dyDescent="0.25">
      <c r="A43" s="54" t="s">
        <v>25</v>
      </c>
      <c r="B43" s="370" t="s">
        <v>61</v>
      </c>
      <c r="C43" s="370"/>
      <c r="D43" s="370"/>
      <c r="E43" s="370"/>
      <c r="F43" s="55" t="s">
        <v>87</v>
      </c>
      <c r="G43" s="51" t="s">
        <v>18</v>
      </c>
      <c r="H43" s="19"/>
    </row>
    <row r="44" spans="1:8" x14ac:dyDescent="0.25">
      <c r="A44" s="65" t="s">
        <v>1</v>
      </c>
      <c r="B44" s="373" t="s">
        <v>68</v>
      </c>
      <c r="C44" s="374"/>
      <c r="D44" s="374"/>
      <c r="E44" s="375"/>
      <c r="F44" s="56">
        <f>1/12</f>
        <v>8.3333333333333329E-2</v>
      </c>
      <c r="G44" s="7">
        <f>$G$37*F44</f>
        <v>113.06</v>
      </c>
      <c r="H44" s="19"/>
    </row>
    <row r="45" spans="1:8" x14ac:dyDescent="0.25">
      <c r="A45" s="8" t="s">
        <v>3</v>
      </c>
      <c r="B45" s="373" t="s">
        <v>85</v>
      </c>
      <c r="C45" s="374"/>
      <c r="D45" s="374"/>
      <c r="E45" s="375"/>
      <c r="F45" s="56">
        <f>1/12</f>
        <v>8.3333333333333329E-2</v>
      </c>
      <c r="G45" s="7">
        <f>$G$37*F45</f>
        <v>113.06</v>
      </c>
      <c r="H45" s="19"/>
    </row>
    <row r="46" spans="1:8" x14ac:dyDescent="0.25">
      <c r="A46" s="8" t="s">
        <v>5</v>
      </c>
      <c r="B46" s="373" t="s">
        <v>86</v>
      </c>
      <c r="C46" s="374"/>
      <c r="D46" s="374"/>
      <c r="E46" s="375"/>
      <c r="F46" s="56">
        <f>1/12*1/3</f>
        <v>2.7777777777777776E-2</v>
      </c>
      <c r="G46" s="7">
        <f>$G$37*F46</f>
        <v>37.686666666666667</v>
      </c>
      <c r="H46" s="19"/>
    </row>
    <row r="47" spans="1:8" x14ac:dyDescent="0.25">
      <c r="A47" s="306" t="s">
        <v>58</v>
      </c>
      <c r="B47" s="307"/>
      <c r="C47" s="307"/>
      <c r="D47" s="307"/>
      <c r="E47" s="307"/>
      <c r="F47" s="308"/>
      <c r="G47" s="50">
        <f>SUM(G44:G46)</f>
        <v>263.80666666666667</v>
      </c>
      <c r="H47" s="19"/>
    </row>
    <row r="48" spans="1:8" x14ac:dyDescent="0.25">
      <c r="A48" s="2"/>
      <c r="B48" s="2"/>
      <c r="C48" s="3"/>
      <c r="D48" s="3"/>
      <c r="E48" s="3"/>
      <c r="F48" s="16"/>
      <c r="G48" s="6"/>
      <c r="H48" s="19"/>
    </row>
    <row r="49" spans="1:8" ht="24.95" customHeight="1" x14ac:dyDescent="0.25">
      <c r="A49" s="67" t="s">
        <v>26</v>
      </c>
      <c r="B49" s="366" t="s">
        <v>67</v>
      </c>
      <c r="C49" s="366"/>
      <c r="D49" s="366"/>
      <c r="E49" s="366"/>
      <c r="F49" s="84" t="s">
        <v>69</v>
      </c>
      <c r="G49" s="49" t="s">
        <v>18</v>
      </c>
      <c r="H49" s="19"/>
    </row>
    <row r="50" spans="1:8" x14ac:dyDescent="0.25">
      <c r="A50" s="65" t="s">
        <v>1</v>
      </c>
      <c r="B50" s="373" t="s">
        <v>28</v>
      </c>
      <c r="C50" s="374"/>
      <c r="D50" s="374"/>
      <c r="E50" s="375"/>
      <c r="F50" s="206">
        <v>0.2</v>
      </c>
      <c r="G50" s="7">
        <f t="shared" ref="G50:G57" si="1">($G$37+$G$47)*F50</f>
        <v>324.10533333333336</v>
      </c>
      <c r="H50" s="19"/>
    </row>
    <row r="51" spans="1:8" x14ac:dyDescent="0.25">
      <c r="A51" s="65" t="s">
        <v>3</v>
      </c>
      <c r="B51" s="373" t="s">
        <v>126</v>
      </c>
      <c r="C51" s="374"/>
      <c r="D51" s="374"/>
      <c r="E51" s="375"/>
      <c r="F51" s="206">
        <v>2.5000000000000001E-2</v>
      </c>
      <c r="G51" s="7">
        <f t="shared" si="1"/>
        <v>40.51316666666667</v>
      </c>
      <c r="H51" s="38"/>
    </row>
    <row r="52" spans="1:8" x14ac:dyDescent="0.25">
      <c r="A52" s="65" t="s">
        <v>5</v>
      </c>
      <c r="B52" s="373" t="s">
        <v>70</v>
      </c>
      <c r="C52" s="374"/>
      <c r="D52" s="374"/>
      <c r="E52" s="375"/>
      <c r="F52" s="206">
        <v>0.03</v>
      </c>
      <c r="G52" s="7">
        <f t="shared" si="1"/>
        <v>48.6158</v>
      </c>
      <c r="H52" s="38"/>
    </row>
    <row r="53" spans="1:8" x14ac:dyDescent="0.25">
      <c r="A53" s="65" t="s">
        <v>7</v>
      </c>
      <c r="B53" s="373" t="s">
        <v>29</v>
      </c>
      <c r="C53" s="374"/>
      <c r="D53" s="374"/>
      <c r="E53" s="375"/>
      <c r="F53" s="206">
        <v>1.4999999999999999E-2</v>
      </c>
      <c r="G53" s="7">
        <f t="shared" si="1"/>
        <v>24.3079</v>
      </c>
      <c r="H53" s="38"/>
    </row>
    <row r="54" spans="1:8" x14ac:dyDescent="0.25">
      <c r="A54" s="65" t="s">
        <v>20</v>
      </c>
      <c r="B54" s="373" t="s">
        <v>30</v>
      </c>
      <c r="C54" s="374"/>
      <c r="D54" s="374"/>
      <c r="E54" s="375"/>
      <c r="F54" s="206">
        <v>0.01</v>
      </c>
      <c r="G54" s="7">
        <f t="shared" si="1"/>
        <v>16.205266666666667</v>
      </c>
      <c r="H54" s="38"/>
    </row>
    <row r="55" spans="1:8" x14ac:dyDescent="0.25">
      <c r="A55" s="65" t="s">
        <v>21</v>
      </c>
      <c r="B55" s="373" t="s">
        <v>31</v>
      </c>
      <c r="C55" s="374"/>
      <c r="D55" s="374"/>
      <c r="E55" s="375"/>
      <c r="F55" s="206">
        <v>6.0000000000000001E-3</v>
      </c>
      <c r="G55" s="7">
        <f t="shared" si="1"/>
        <v>9.72316</v>
      </c>
      <c r="H55" s="19"/>
    </row>
    <row r="56" spans="1:8" x14ac:dyDescent="0.25">
      <c r="A56" s="65" t="s">
        <v>22</v>
      </c>
      <c r="B56" s="373" t="s">
        <v>32</v>
      </c>
      <c r="C56" s="374"/>
      <c r="D56" s="374"/>
      <c r="E56" s="375"/>
      <c r="F56" s="206">
        <v>2E-3</v>
      </c>
      <c r="G56" s="7">
        <f t="shared" si="1"/>
        <v>3.2410533333333333</v>
      </c>
      <c r="H56" s="39"/>
    </row>
    <row r="57" spans="1:8" x14ac:dyDescent="0.25">
      <c r="A57" s="65" t="s">
        <v>23</v>
      </c>
      <c r="B57" s="373" t="s">
        <v>33</v>
      </c>
      <c r="C57" s="374"/>
      <c r="D57" s="374"/>
      <c r="E57" s="375"/>
      <c r="F57" s="206">
        <v>0.08</v>
      </c>
      <c r="G57" s="7">
        <f t="shared" si="1"/>
        <v>129.64213333333333</v>
      </c>
      <c r="H57" s="39"/>
    </row>
    <row r="58" spans="1:8" x14ac:dyDescent="0.25">
      <c r="A58" s="306" t="s">
        <v>58</v>
      </c>
      <c r="B58" s="307"/>
      <c r="C58" s="307"/>
      <c r="D58" s="307"/>
      <c r="E58" s="308"/>
      <c r="F58" s="52">
        <f>SUM(F50:F57)</f>
        <v>0.36800000000000005</v>
      </c>
      <c r="G58" s="50">
        <f>SUM(G50:G57)</f>
        <v>596.35381333333339</v>
      </c>
      <c r="H58" s="19"/>
    </row>
    <row r="59" spans="1:8" x14ac:dyDescent="0.25">
      <c r="A59" s="98"/>
      <c r="B59" s="98"/>
      <c r="C59" s="98"/>
      <c r="D59" s="98"/>
      <c r="E59" s="98"/>
      <c r="F59" s="99"/>
      <c r="G59" s="100"/>
      <c r="H59" s="19"/>
    </row>
    <row r="60" spans="1:8" x14ac:dyDescent="0.25">
      <c r="A60" s="244" t="s">
        <v>135</v>
      </c>
      <c r="B60" s="358"/>
      <c r="C60" s="358"/>
      <c r="D60" s="358"/>
      <c r="E60" s="358"/>
      <c r="F60" s="358"/>
      <c r="G60" s="358"/>
      <c r="H60" s="19"/>
    </row>
    <row r="61" spans="1:8" x14ac:dyDescent="0.25">
      <c r="A61" s="19"/>
      <c r="B61" s="19"/>
      <c r="C61" s="19"/>
      <c r="D61" s="19"/>
      <c r="E61" s="19"/>
      <c r="F61" s="19"/>
      <c r="G61" s="19"/>
      <c r="H61" s="19"/>
    </row>
    <row r="62" spans="1:8" ht="24.95" customHeight="1" x14ac:dyDescent="0.25">
      <c r="A62" s="67" t="s">
        <v>34</v>
      </c>
      <c r="B62" s="372" t="s">
        <v>35</v>
      </c>
      <c r="C62" s="372"/>
      <c r="D62" s="372"/>
      <c r="E62" s="372"/>
      <c r="F62" s="372"/>
      <c r="G62" s="68" t="s">
        <v>18</v>
      </c>
      <c r="H62" s="19"/>
    </row>
    <row r="63" spans="1:8" x14ac:dyDescent="0.25">
      <c r="A63" s="66" t="s">
        <v>1</v>
      </c>
      <c r="B63" s="371" t="s">
        <v>36</v>
      </c>
      <c r="C63" s="371"/>
      <c r="D63" s="371"/>
      <c r="E63" s="371"/>
      <c r="F63" s="371"/>
      <c r="G63" s="92">
        <f>(3.8*2*22)-(G30*6%)</f>
        <v>85.79679999999999</v>
      </c>
      <c r="H63" s="19"/>
    </row>
    <row r="64" spans="1:8" x14ac:dyDescent="0.25">
      <c r="A64" s="66" t="s">
        <v>3</v>
      </c>
      <c r="B64" s="371" t="s">
        <v>71</v>
      </c>
      <c r="C64" s="371"/>
      <c r="D64" s="371"/>
      <c r="E64" s="371"/>
      <c r="F64" s="371"/>
      <c r="G64" s="92">
        <f>15*22*0.9</f>
        <v>297</v>
      </c>
      <c r="H64" s="19"/>
    </row>
    <row r="65" spans="1:10" x14ac:dyDescent="0.25">
      <c r="A65" s="139" t="s">
        <v>5</v>
      </c>
      <c r="B65" s="371" t="s">
        <v>132</v>
      </c>
      <c r="C65" s="371"/>
      <c r="D65" s="371"/>
      <c r="E65" s="371"/>
      <c r="F65" s="371"/>
      <c r="G65" s="92">
        <v>10</v>
      </c>
      <c r="H65" s="19"/>
    </row>
    <row r="66" spans="1:10" ht="15.75" customHeight="1" x14ac:dyDescent="0.25">
      <c r="A66" s="139" t="s">
        <v>7</v>
      </c>
      <c r="B66" s="371" t="s">
        <v>133</v>
      </c>
      <c r="C66" s="371"/>
      <c r="D66" s="371"/>
      <c r="E66" s="371"/>
      <c r="F66" s="371"/>
      <c r="G66" s="92">
        <v>100</v>
      </c>
      <c r="H66" s="19"/>
    </row>
    <row r="67" spans="1:10" x14ac:dyDescent="0.25">
      <c r="A67" s="266" t="s">
        <v>58</v>
      </c>
      <c r="B67" s="266"/>
      <c r="C67" s="266"/>
      <c r="D67" s="266"/>
      <c r="E67" s="266"/>
      <c r="F67" s="267"/>
      <c r="G67" s="50">
        <f>SUM(G63:G66)</f>
        <v>492.79679999999996</v>
      </c>
      <c r="H67" s="19"/>
    </row>
    <row r="68" spans="1:10" x14ac:dyDescent="0.25">
      <c r="A68" s="101"/>
      <c r="B68" s="101"/>
      <c r="C68" s="101"/>
      <c r="D68" s="101"/>
      <c r="E68" s="101"/>
      <c r="F68" s="101"/>
      <c r="G68" s="97"/>
      <c r="H68" s="19"/>
    </row>
    <row r="69" spans="1:10" x14ac:dyDescent="0.25">
      <c r="A69" s="244" t="s">
        <v>136</v>
      </c>
      <c r="B69" s="358"/>
      <c r="C69" s="358"/>
      <c r="D69" s="358"/>
      <c r="E69" s="358"/>
      <c r="F69" s="358"/>
      <c r="G69" s="358"/>
      <c r="H69" s="19"/>
    </row>
    <row r="70" spans="1:10" x14ac:dyDescent="0.25">
      <c r="A70" s="2"/>
      <c r="B70" s="2"/>
      <c r="C70" s="10"/>
      <c r="D70" s="10"/>
      <c r="E70" s="10"/>
      <c r="F70" s="17"/>
      <c r="G70" s="11"/>
      <c r="H70" s="19"/>
    </row>
    <row r="71" spans="1:10" ht="24.95" customHeight="1" x14ac:dyDescent="0.25">
      <c r="A71" s="67">
        <v>2</v>
      </c>
      <c r="B71" s="366" t="s">
        <v>113</v>
      </c>
      <c r="C71" s="347"/>
      <c r="D71" s="347"/>
      <c r="E71" s="347"/>
      <c r="F71" s="347"/>
      <c r="G71" s="68" t="s">
        <v>18</v>
      </c>
      <c r="H71" s="19"/>
    </row>
    <row r="72" spans="1:10" x14ac:dyDescent="0.25">
      <c r="A72" s="66" t="s">
        <v>25</v>
      </c>
      <c r="B72" s="292" t="s">
        <v>61</v>
      </c>
      <c r="C72" s="293"/>
      <c r="D72" s="293"/>
      <c r="E72" s="293"/>
      <c r="F72" s="294"/>
      <c r="G72" s="9">
        <f>G47</f>
        <v>263.80666666666667</v>
      </c>
      <c r="H72" s="19"/>
    </row>
    <row r="73" spans="1:10" x14ac:dyDescent="0.25">
      <c r="A73" s="66" t="s">
        <v>26</v>
      </c>
      <c r="B73" s="292" t="s">
        <v>27</v>
      </c>
      <c r="C73" s="293"/>
      <c r="D73" s="293"/>
      <c r="E73" s="293"/>
      <c r="F73" s="294"/>
      <c r="G73" s="9">
        <f>G58</f>
        <v>596.35381333333339</v>
      </c>
      <c r="H73" s="19"/>
    </row>
    <row r="74" spans="1:10" x14ac:dyDescent="0.25">
      <c r="A74" s="66" t="s">
        <v>34</v>
      </c>
      <c r="B74" s="292" t="s">
        <v>35</v>
      </c>
      <c r="C74" s="293"/>
      <c r="D74" s="293"/>
      <c r="E74" s="293"/>
      <c r="F74" s="294"/>
      <c r="G74" s="5">
        <f>G67</f>
        <v>492.79679999999996</v>
      </c>
      <c r="H74" s="19"/>
    </row>
    <row r="75" spans="1:10" x14ac:dyDescent="0.25">
      <c r="A75" s="266" t="s">
        <v>58</v>
      </c>
      <c r="B75" s="266"/>
      <c r="C75" s="266"/>
      <c r="D75" s="266"/>
      <c r="E75" s="266"/>
      <c r="F75" s="267"/>
      <c r="G75" s="50">
        <f>SUM(G72:G74)</f>
        <v>1352.9572800000001</v>
      </c>
      <c r="H75" s="19"/>
    </row>
    <row r="76" spans="1:10" x14ac:dyDescent="0.25">
      <c r="A76" s="2"/>
      <c r="B76" s="2"/>
      <c r="C76" s="10"/>
      <c r="D76" s="10"/>
      <c r="E76" s="10"/>
      <c r="F76" s="17"/>
      <c r="G76" s="11"/>
      <c r="H76" s="19"/>
    </row>
    <row r="77" spans="1:10" x14ac:dyDescent="0.25">
      <c r="A77" s="276" t="s">
        <v>81</v>
      </c>
      <c r="B77" s="276"/>
      <c r="C77" s="276"/>
      <c r="D77" s="276"/>
      <c r="E77" s="276"/>
      <c r="F77" s="276"/>
      <c r="G77" s="276"/>
      <c r="H77" s="19"/>
    </row>
    <row r="78" spans="1:10" x14ac:dyDescent="0.25">
      <c r="A78" s="64"/>
      <c r="B78" s="64"/>
      <c r="C78" s="64"/>
      <c r="D78" s="64"/>
      <c r="E78" s="64"/>
      <c r="F78" s="64"/>
      <c r="G78" s="64"/>
      <c r="H78" s="19"/>
    </row>
    <row r="79" spans="1:10" ht="31.5" x14ac:dyDescent="0.25">
      <c r="A79" s="54" t="s">
        <v>99</v>
      </c>
      <c r="B79" s="370" t="s">
        <v>72</v>
      </c>
      <c r="C79" s="370"/>
      <c r="D79" s="370"/>
      <c r="E79" s="370"/>
      <c r="F79" s="87" t="s">
        <v>102</v>
      </c>
      <c r="G79" s="55" t="s">
        <v>18</v>
      </c>
      <c r="H79" s="19"/>
    </row>
    <row r="80" spans="1:10" x14ac:dyDescent="0.25">
      <c r="A80" s="78"/>
      <c r="B80" s="359" t="s">
        <v>72</v>
      </c>
      <c r="C80" s="359"/>
      <c r="D80" s="359"/>
      <c r="E80" s="359"/>
      <c r="F80" s="88">
        <f>(G153+G154-(SUM(G50:G56)))/12</f>
        <v>186.91380000000001</v>
      </c>
      <c r="G80" s="85"/>
      <c r="H80" s="120"/>
      <c r="I80" s="18"/>
      <c r="J80" s="18"/>
    </row>
    <row r="81" spans="1:8" x14ac:dyDescent="0.25">
      <c r="A81" s="78"/>
      <c r="B81" s="359" t="s">
        <v>106</v>
      </c>
      <c r="C81" s="359"/>
      <c r="D81" s="359"/>
      <c r="E81" s="359"/>
      <c r="F81" s="88">
        <f>G57*50%</f>
        <v>64.821066666666667</v>
      </c>
      <c r="G81" s="85"/>
      <c r="H81" s="19"/>
    </row>
    <row r="82" spans="1:8" x14ac:dyDescent="0.25">
      <c r="A82" s="78" t="s">
        <v>1</v>
      </c>
      <c r="B82" s="283" t="s">
        <v>108</v>
      </c>
      <c r="C82" s="284"/>
      <c r="D82" s="284"/>
      <c r="E82" s="285"/>
      <c r="F82" s="200">
        <v>0.3846</v>
      </c>
      <c r="G82" s="86">
        <f>SUM(F80:F81)*F82</f>
        <v>96.81722972</v>
      </c>
      <c r="H82" s="19"/>
    </row>
    <row r="83" spans="1:8" x14ac:dyDescent="0.25">
      <c r="A83" s="266" t="s">
        <v>58</v>
      </c>
      <c r="B83" s="266"/>
      <c r="C83" s="266"/>
      <c r="D83" s="266"/>
      <c r="E83" s="266"/>
      <c r="F83" s="267"/>
      <c r="G83" s="50">
        <f>G82</f>
        <v>96.81722972</v>
      </c>
      <c r="H83" s="19"/>
    </row>
    <row r="84" spans="1:8" x14ac:dyDescent="0.25">
      <c r="A84" s="64"/>
      <c r="B84" s="64"/>
      <c r="C84" s="64"/>
      <c r="D84" s="64"/>
      <c r="E84" s="64"/>
      <c r="F84" s="64"/>
      <c r="G84" s="64"/>
      <c r="H84" s="19"/>
    </row>
    <row r="85" spans="1:8" ht="31.5" x14ac:dyDescent="0.25">
      <c r="A85" s="87" t="s">
        <v>100</v>
      </c>
      <c r="B85" s="370" t="s">
        <v>73</v>
      </c>
      <c r="C85" s="370"/>
      <c r="D85" s="370"/>
      <c r="E85" s="370"/>
      <c r="F85" s="87" t="s">
        <v>102</v>
      </c>
      <c r="G85" s="87" t="s">
        <v>18</v>
      </c>
      <c r="H85" s="19"/>
    </row>
    <row r="86" spans="1:8" x14ac:dyDescent="0.25">
      <c r="A86" s="89"/>
      <c r="B86" s="359" t="s">
        <v>73</v>
      </c>
      <c r="C86" s="359"/>
      <c r="D86" s="359"/>
      <c r="E86" s="359"/>
      <c r="F86" s="88">
        <f>SUM(G153:G154)/12</f>
        <v>225.80643999999998</v>
      </c>
      <c r="G86" s="90"/>
      <c r="H86" s="19"/>
    </row>
    <row r="87" spans="1:8" x14ac:dyDescent="0.25">
      <c r="A87" s="89"/>
      <c r="B87" s="359" t="s">
        <v>105</v>
      </c>
      <c r="C87" s="359"/>
      <c r="D87" s="359"/>
      <c r="E87" s="359"/>
      <c r="F87" s="88">
        <f>G57*50%</f>
        <v>64.821066666666667</v>
      </c>
      <c r="G87" s="90"/>
      <c r="H87" s="19"/>
    </row>
    <row r="88" spans="1:8" x14ac:dyDescent="0.25">
      <c r="A88" s="89" t="s">
        <v>1</v>
      </c>
      <c r="B88" s="283" t="s">
        <v>107</v>
      </c>
      <c r="C88" s="284"/>
      <c r="D88" s="284"/>
      <c r="E88" s="285"/>
      <c r="F88" s="200">
        <v>0.3846</v>
      </c>
      <c r="G88" s="88">
        <f>SUM(F86:F87)*F88</f>
        <v>111.77533906399999</v>
      </c>
      <c r="H88" s="19"/>
    </row>
    <row r="89" spans="1:8" x14ac:dyDescent="0.25">
      <c r="A89" s="368" t="s">
        <v>58</v>
      </c>
      <c r="B89" s="368"/>
      <c r="C89" s="368"/>
      <c r="D89" s="368"/>
      <c r="E89" s="368"/>
      <c r="F89" s="369"/>
      <c r="G89" s="57">
        <f>G88</f>
        <v>111.77533906399999</v>
      </c>
      <c r="H89" s="19"/>
    </row>
    <row r="90" spans="1:8" x14ac:dyDescent="0.25">
      <c r="A90" s="2"/>
      <c r="B90" s="2"/>
      <c r="C90" s="10"/>
      <c r="D90" s="10"/>
      <c r="E90" s="10"/>
      <c r="F90" s="17"/>
      <c r="G90" s="11"/>
      <c r="H90" s="19"/>
    </row>
    <row r="91" spans="1:8" ht="24.95" customHeight="1" x14ac:dyDescent="0.25">
      <c r="A91" s="54" t="s">
        <v>101</v>
      </c>
      <c r="B91" s="370" t="s">
        <v>110</v>
      </c>
      <c r="C91" s="370"/>
      <c r="D91" s="370"/>
      <c r="E91" s="370"/>
      <c r="F91" s="55" t="s">
        <v>69</v>
      </c>
      <c r="G91" s="51" t="s">
        <v>18</v>
      </c>
      <c r="H91" s="120"/>
    </row>
    <row r="92" spans="1:8" x14ac:dyDescent="0.25">
      <c r="A92" s="65" t="s">
        <v>1</v>
      </c>
      <c r="B92" s="359" t="s">
        <v>103</v>
      </c>
      <c r="C92" s="359"/>
      <c r="D92" s="359"/>
      <c r="E92" s="359"/>
      <c r="F92" s="14">
        <v>2.18E-2</v>
      </c>
      <c r="G92" s="71">
        <f>-G44*F92</f>
        <v>-2.4647079999999999</v>
      </c>
      <c r="H92" s="53"/>
    </row>
    <row r="93" spans="1:8" x14ac:dyDescent="0.25">
      <c r="A93" s="65" t="s">
        <v>3</v>
      </c>
      <c r="B93" s="359" t="s">
        <v>104</v>
      </c>
      <c r="C93" s="359"/>
      <c r="D93" s="359"/>
      <c r="E93" s="359"/>
      <c r="F93" s="14">
        <v>2.18E-2</v>
      </c>
      <c r="G93" s="71">
        <f>-G45*F93</f>
        <v>-2.4647079999999999</v>
      </c>
      <c r="H93" s="19"/>
    </row>
    <row r="94" spans="1:8" x14ac:dyDescent="0.25">
      <c r="A94" s="65" t="s">
        <v>5</v>
      </c>
      <c r="B94" s="359" t="s">
        <v>124</v>
      </c>
      <c r="C94" s="359"/>
      <c r="D94" s="359"/>
      <c r="E94" s="359"/>
      <c r="F94" s="14">
        <v>2.18E-2</v>
      </c>
      <c r="G94" s="71">
        <f>-G46*F94</f>
        <v>-0.82156933333333337</v>
      </c>
      <c r="H94" s="19"/>
    </row>
    <row r="95" spans="1:8" x14ac:dyDescent="0.25">
      <c r="A95" s="266" t="s">
        <v>58</v>
      </c>
      <c r="B95" s="266"/>
      <c r="C95" s="266"/>
      <c r="D95" s="266"/>
      <c r="E95" s="266"/>
      <c r="F95" s="267"/>
      <c r="G95" s="72">
        <f>SUM(G92:G94)</f>
        <v>-5.7509853333333334</v>
      </c>
      <c r="H95" s="19"/>
    </row>
    <row r="96" spans="1:8" x14ac:dyDescent="0.25">
      <c r="H96" s="19"/>
    </row>
    <row r="97" spans="1:8" ht="24.95" customHeight="1" x14ac:dyDescent="0.25">
      <c r="A97" s="91">
        <v>3</v>
      </c>
      <c r="B97" s="366" t="s">
        <v>125</v>
      </c>
      <c r="C97" s="347"/>
      <c r="D97" s="347"/>
      <c r="E97" s="347"/>
      <c r="F97" s="347"/>
      <c r="G97" s="91" t="s">
        <v>18</v>
      </c>
      <c r="H97" s="19"/>
    </row>
    <row r="98" spans="1:8" x14ac:dyDescent="0.25">
      <c r="A98" s="32" t="s">
        <v>99</v>
      </c>
      <c r="B98" s="367" t="s">
        <v>72</v>
      </c>
      <c r="C98" s="367"/>
      <c r="D98" s="367"/>
      <c r="E98" s="367"/>
      <c r="F98" s="367"/>
      <c r="G98" s="92">
        <f>G83</f>
        <v>96.81722972</v>
      </c>
      <c r="H98" s="19"/>
    </row>
    <row r="99" spans="1:8" x14ac:dyDescent="0.25">
      <c r="A99" s="32" t="s">
        <v>100</v>
      </c>
      <c r="B99" s="367" t="s">
        <v>109</v>
      </c>
      <c r="C99" s="367"/>
      <c r="D99" s="367"/>
      <c r="E99" s="367"/>
      <c r="F99" s="367"/>
      <c r="G99" s="92">
        <f>G89</f>
        <v>111.77533906399999</v>
      </c>
      <c r="H99" s="19"/>
    </row>
    <row r="100" spans="1:8" x14ac:dyDescent="0.25">
      <c r="A100" s="32" t="s">
        <v>101</v>
      </c>
      <c r="B100" s="367" t="s">
        <v>110</v>
      </c>
      <c r="C100" s="367"/>
      <c r="D100" s="367"/>
      <c r="E100" s="367"/>
      <c r="F100" s="367"/>
      <c r="G100" s="93">
        <f>G95</f>
        <v>-5.7509853333333334</v>
      </c>
      <c r="H100" s="19"/>
    </row>
    <row r="101" spans="1:8" x14ac:dyDescent="0.25">
      <c r="A101" s="365" t="s">
        <v>58</v>
      </c>
      <c r="B101" s="365"/>
      <c r="C101" s="365"/>
      <c r="D101" s="365"/>
      <c r="E101" s="365"/>
      <c r="F101" s="365"/>
      <c r="G101" s="94">
        <f>SUM(G98:G100)</f>
        <v>202.84158345066663</v>
      </c>
      <c r="H101" s="19"/>
    </row>
    <row r="102" spans="1:8" x14ac:dyDescent="0.25">
      <c r="A102" s="2"/>
      <c r="B102" s="2"/>
      <c r="C102" s="10"/>
      <c r="D102" s="10"/>
      <c r="E102" s="10"/>
      <c r="F102" s="17"/>
      <c r="G102" s="11"/>
      <c r="H102" s="19"/>
    </row>
    <row r="103" spans="1:8" x14ac:dyDescent="0.25">
      <c r="A103" s="276" t="s">
        <v>82</v>
      </c>
      <c r="B103" s="276"/>
      <c r="C103" s="276"/>
      <c r="D103" s="276"/>
      <c r="E103" s="276"/>
      <c r="F103" s="276"/>
      <c r="G103" s="276"/>
      <c r="H103" s="19"/>
    </row>
    <row r="104" spans="1:8" x14ac:dyDescent="0.25">
      <c r="A104" s="70"/>
      <c r="B104" s="70"/>
      <c r="C104" s="70"/>
      <c r="D104" s="70"/>
      <c r="E104" s="70"/>
      <c r="F104" s="70"/>
      <c r="G104" s="70"/>
      <c r="H104" s="19"/>
    </row>
    <row r="105" spans="1:8" ht="31.5" x14ac:dyDescent="0.25">
      <c r="A105" s="95">
        <v>4</v>
      </c>
      <c r="B105" s="277" t="s">
        <v>134</v>
      </c>
      <c r="C105" s="278"/>
      <c r="D105" s="278"/>
      <c r="E105" s="279"/>
      <c r="F105" s="60" t="s">
        <v>98</v>
      </c>
      <c r="G105" s="51" t="s">
        <v>18</v>
      </c>
      <c r="H105" s="121"/>
    </row>
    <row r="106" spans="1:8" x14ac:dyDescent="0.25">
      <c r="A106" s="165" t="s">
        <v>1</v>
      </c>
      <c r="B106" s="363" t="s">
        <v>85</v>
      </c>
      <c r="C106" s="363"/>
      <c r="D106" s="363"/>
      <c r="E106" s="364"/>
      <c r="F106" s="89">
        <v>20.9589</v>
      </c>
      <c r="G106" s="58">
        <f t="shared" ref="G106:G115" si="2">(SUM($G$153:$G$155)/30*F106)/12</f>
        <v>169.56442113104492</v>
      </c>
      <c r="H106" s="19"/>
    </row>
    <row r="107" spans="1:8" x14ac:dyDescent="0.25">
      <c r="A107" s="165" t="s">
        <v>3</v>
      </c>
      <c r="B107" s="363" t="s">
        <v>97</v>
      </c>
      <c r="C107" s="363"/>
      <c r="D107" s="363"/>
      <c r="E107" s="364"/>
      <c r="F107" s="89">
        <v>1</v>
      </c>
      <c r="G107" s="58">
        <f t="shared" si="2"/>
        <v>8.090330176251852</v>
      </c>
      <c r="H107" s="19"/>
    </row>
    <row r="108" spans="1:8" x14ac:dyDescent="0.25">
      <c r="A108" s="165" t="s">
        <v>5</v>
      </c>
      <c r="B108" s="363" t="s">
        <v>89</v>
      </c>
      <c r="C108" s="363"/>
      <c r="D108" s="363"/>
      <c r="E108" s="364"/>
      <c r="F108" s="145">
        <v>0.96589999999999998</v>
      </c>
      <c r="G108" s="58">
        <f t="shared" si="2"/>
        <v>7.8144499172416637</v>
      </c>
      <c r="H108" s="19"/>
    </row>
    <row r="109" spans="1:8" ht="15.75" customHeight="1" x14ac:dyDescent="0.25">
      <c r="A109" s="165" t="s">
        <v>7</v>
      </c>
      <c r="B109" s="363" t="s">
        <v>90</v>
      </c>
      <c r="C109" s="363"/>
      <c r="D109" s="363"/>
      <c r="E109" s="364"/>
      <c r="F109" s="145">
        <v>3.4931999999999999</v>
      </c>
      <c r="G109" s="58">
        <f t="shared" si="2"/>
        <v>28.261141371682967</v>
      </c>
      <c r="H109" s="19"/>
    </row>
    <row r="110" spans="1:8" ht="15.75" customHeight="1" x14ac:dyDescent="0.25">
      <c r="A110" s="165" t="s">
        <v>20</v>
      </c>
      <c r="B110" s="363" t="s">
        <v>91</v>
      </c>
      <c r="C110" s="363"/>
      <c r="D110" s="363"/>
      <c r="E110" s="364"/>
      <c r="F110" s="145">
        <v>0.26879999999999998</v>
      </c>
      <c r="G110" s="58">
        <f t="shared" si="2"/>
        <v>2.1746807513764974</v>
      </c>
      <c r="H110" s="19"/>
    </row>
    <row r="111" spans="1:8" x14ac:dyDescent="0.25">
      <c r="A111" s="165" t="s">
        <v>21</v>
      </c>
      <c r="B111" s="363" t="s">
        <v>92</v>
      </c>
      <c r="C111" s="363"/>
      <c r="D111" s="363"/>
      <c r="E111" s="364"/>
      <c r="F111" s="145">
        <v>4.2700000000000002E-2</v>
      </c>
      <c r="G111" s="58">
        <f t="shared" si="2"/>
        <v>0.34545709852595402</v>
      </c>
      <c r="H111" s="19"/>
    </row>
    <row r="112" spans="1:8" x14ac:dyDescent="0.25">
      <c r="A112" s="165" t="s">
        <v>22</v>
      </c>
      <c r="B112" s="363" t="s">
        <v>93</v>
      </c>
      <c r="C112" s="363"/>
      <c r="D112" s="363"/>
      <c r="E112" s="364"/>
      <c r="F112" s="145">
        <v>3.5499999999999997E-2</v>
      </c>
      <c r="G112" s="58">
        <f t="shared" si="2"/>
        <v>0.28720672125694069</v>
      </c>
      <c r="H112" s="19"/>
    </row>
    <row r="113" spans="1:8" x14ac:dyDescent="0.25">
      <c r="A113" s="165" t="s">
        <v>23</v>
      </c>
      <c r="B113" s="363" t="s">
        <v>94</v>
      </c>
      <c r="C113" s="363"/>
      <c r="D113" s="363"/>
      <c r="E113" s="364"/>
      <c r="F113" s="145">
        <v>0.02</v>
      </c>
      <c r="G113" s="58">
        <f t="shared" si="2"/>
        <v>0.16180660352503703</v>
      </c>
      <c r="H113" s="19"/>
    </row>
    <row r="114" spans="1:8" x14ac:dyDescent="0.25">
      <c r="A114" s="165" t="s">
        <v>16</v>
      </c>
      <c r="B114" s="363" t="s">
        <v>95</v>
      </c>
      <c r="C114" s="363"/>
      <c r="D114" s="363"/>
      <c r="E114" s="364"/>
      <c r="F114" s="145">
        <v>4.0000000000000001E-3</v>
      </c>
      <c r="G114" s="58">
        <f t="shared" si="2"/>
        <v>3.2361320705007406E-2</v>
      </c>
      <c r="H114" s="19"/>
    </row>
    <row r="115" spans="1:8" x14ac:dyDescent="0.25">
      <c r="A115" s="165" t="s">
        <v>88</v>
      </c>
      <c r="B115" s="363" t="s">
        <v>96</v>
      </c>
      <c r="C115" s="363"/>
      <c r="D115" s="363"/>
      <c r="E115" s="364"/>
      <c r="F115" s="145">
        <v>0.19969999999999999</v>
      </c>
      <c r="G115" s="58">
        <f t="shared" si="2"/>
        <v>1.6156389361974945</v>
      </c>
      <c r="H115" s="19"/>
    </row>
    <row r="116" spans="1:8" x14ac:dyDescent="0.25">
      <c r="A116" s="20"/>
      <c r="B116" s="363"/>
      <c r="C116" s="363"/>
      <c r="D116" s="363"/>
      <c r="E116" s="364"/>
      <c r="F116" s="146"/>
      <c r="G116" s="58"/>
      <c r="H116" s="19"/>
    </row>
    <row r="117" spans="1:8" x14ac:dyDescent="0.25">
      <c r="A117" s="20"/>
      <c r="B117" s="363"/>
      <c r="C117" s="363"/>
      <c r="D117" s="363"/>
      <c r="E117" s="364"/>
      <c r="F117" s="146"/>
      <c r="G117" s="58"/>
      <c r="H117" s="19"/>
    </row>
    <row r="118" spans="1:8" x14ac:dyDescent="0.25">
      <c r="A118" s="365" t="s">
        <v>58</v>
      </c>
      <c r="B118" s="365"/>
      <c r="C118" s="365"/>
      <c r="D118" s="365"/>
      <c r="E118" s="365"/>
      <c r="F118" s="59">
        <f>SUM(F106:F117)</f>
        <v>26.988699999999998</v>
      </c>
      <c r="G118" s="57">
        <f>SUM(G106:G117)</f>
        <v>218.34749402780832</v>
      </c>
      <c r="H118" s="19"/>
    </row>
    <row r="119" spans="1:8" x14ac:dyDescent="0.25">
      <c r="A119" s="101"/>
      <c r="B119" s="101"/>
      <c r="C119" s="101"/>
      <c r="D119" s="101"/>
      <c r="E119" s="101"/>
      <c r="F119" s="101"/>
      <c r="G119" s="97"/>
      <c r="H119" s="19"/>
    </row>
    <row r="120" spans="1:8" x14ac:dyDescent="0.25">
      <c r="A120" s="101"/>
      <c r="B120" s="101"/>
      <c r="C120" s="101"/>
      <c r="D120" s="101"/>
      <c r="E120" s="101"/>
      <c r="F120" s="101"/>
      <c r="G120" s="97"/>
      <c r="H120" s="19"/>
    </row>
    <row r="121" spans="1:8" x14ac:dyDescent="0.25">
      <c r="A121" s="258" t="s">
        <v>84</v>
      </c>
      <c r="B121" s="258"/>
      <c r="C121" s="258"/>
      <c r="D121" s="258"/>
      <c r="E121" s="258"/>
      <c r="F121" s="258"/>
      <c r="G121" s="258"/>
      <c r="H121" s="19"/>
    </row>
    <row r="122" spans="1:8" x14ac:dyDescent="0.25">
      <c r="A122" s="21"/>
      <c r="B122" s="21"/>
      <c r="C122" s="22"/>
      <c r="D122" s="22"/>
      <c r="E122" s="22"/>
      <c r="F122" s="23"/>
      <c r="G122" s="19"/>
      <c r="H122" s="19"/>
    </row>
    <row r="123" spans="1:8" ht="24.95" customHeight="1" x14ac:dyDescent="0.25">
      <c r="A123" s="43">
        <v>5</v>
      </c>
      <c r="B123" s="366" t="s">
        <v>38</v>
      </c>
      <c r="C123" s="366"/>
      <c r="D123" s="366"/>
      <c r="E123" s="366"/>
      <c r="F123" s="366"/>
      <c r="G123" s="24" t="s">
        <v>18</v>
      </c>
      <c r="H123" s="19"/>
    </row>
    <row r="124" spans="1:8" x14ac:dyDescent="0.25">
      <c r="A124" s="44" t="s">
        <v>1</v>
      </c>
      <c r="B124" s="360" t="s">
        <v>39</v>
      </c>
      <c r="C124" s="360"/>
      <c r="D124" s="360"/>
      <c r="E124" s="360"/>
      <c r="F124" s="360"/>
      <c r="G124" s="105">
        <f>'Anexo XII'!G14:G14</f>
        <v>80.405000000000001</v>
      </c>
      <c r="H124" s="19"/>
    </row>
    <row r="125" spans="1:8" x14ac:dyDescent="0.25">
      <c r="A125" s="44" t="s">
        <v>3</v>
      </c>
      <c r="B125" s="360" t="s">
        <v>40</v>
      </c>
      <c r="C125" s="360"/>
      <c r="D125" s="360"/>
      <c r="E125" s="360"/>
      <c r="F125" s="360"/>
      <c r="G125" s="105"/>
      <c r="H125" s="19"/>
    </row>
    <row r="126" spans="1:8" x14ac:dyDescent="0.25">
      <c r="A126" s="44" t="s">
        <v>5</v>
      </c>
      <c r="B126" s="360" t="s">
        <v>41</v>
      </c>
      <c r="C126" s="360"/>
      <c r="D126" s="360"/>
      <c r="E126" s="360"/>
      <c r="F126" s="360"/>
      <c r="G126" s="105"/>
      <c r="H126" s="19"/>
    </row>
    <row r="127" spans="1:8" x14ac:dyDescent="0.25">
      <c r="A127" s="45" t="s">
        <v>7</v>
      </c>
      <c r="B127" s="360" t="s">
        <v>24</v>
      </c>
      <c r="C127" s="360"/>
      <c r="D127" s="360"/>
      <c r="E127" s="360"/>
      <c r="F127" s="360"/>
      <c r="G127" s="105"/>
      <c r="H127" s="19"/>
    </row>
    <row r="128" spans="1:8" x14ac:dyDescent="0.25">
      <c r="A128" s="265" t="s">
        <v>58</v>
      </c>
      <c r="B128" s="266"/>
      <c r="C128" s="266"/>
      <c r="D128" s="266"/>
      <c r="E128" s="266"/>
      <c r="F128" s="361"/>
      <c r="G128" s="25">
        <f>SUM(G124:G127)</f>
        <v>80.405000000000001</v>
      </c>
      <c r="H128" s="19"/>
    </row>
    <row r="129" spans="1:8" ht="12.75" customHeight="1" x14ac:dyDescent="0.25">
      <c r="A129" s="21"/>
      <c r="B129" s="21"/>
      <c r="C129" s="19"/>
      <c r="D129" s="19"/>
      <c r="E129" s="19"/>
      <c r="F129" s="40"/>
      <c r="G129" s="19"/>
      <c r="H129" s="19"/>
    </row>
    <row r="130" spans="1:8" x14ac:dyDescent="0.25">
      <c r="A130" s="244" t="s">
        <v>219</v>
      </c>
      <c r="B130" s="358"/>
      <c r="C130" s="358"/>
      <c r="D130" s="358"/>
      <c r="E130" s="358"/>
      <c r="F130" s="358"/>
      <c r="G130" s="358"/>
      <c r="H130" s="19"/>
    </row>
    <row r="131" spans="1:8" x14ac:dyDescent="0.25">
      <c r="A131" s="21"/>
      <c r="B131" s="21"/>
      <c r="C131" s="19"/>
      <c r="D131" s="19"/>
      <c r="E131" s="19"/>
      <c r="F131" s="40"/>
      <c r="G131" s="19"/>
      <c r="H131" s="19"/>
    </row>
    <row r="132" spans="1:8" x14ac:dyDescent="0.25">
      <c r="A132" s="258" t="s">
        <v>83</v>
      </c>
      <c r="B132" s="258"/>
      <c r="C132" s="258"/>
      <c r="D132" s="258"/>
      <c r="E132" s="258"/>
      <c r="F132" s="258"/>
      <c r="G132" s="258"/>
      <c r="H132" s="19"/>
    </row>
    <row r="133" spans="1:8" x14ac:dyDescent="0.25">
      <c r="A133" s="26"/>
      <c r="B133" s="26"/>
      <c r="C133" s="26"/>
      <c r="D133" s="26"/>
      <c r="E133" s="26"/>
      <c r="F133" s="26"/>
      <c r="G133" s="26"/>
      <c r="H133" s="19"/>
    </row>
    <row r="134" spans="1:8" ht="24.95" customHeight="1" x14ac:dyDescent="0.25">
      <c r="A134" s="73">
        <v>6</v>
      </c>
      <c r="B134" s="362" t="s">
        <v>74</v>
      </c>
      <c r="C134" s="362"/>
      <c r="D134" s="362"/>
      <c r="E134" s="362"/>
      <c r="F134" s="74" t="s">
        <v>69</v>
      </c>
      <c r="G134" s="24" t="s">
        <v>18</v>
      </c>
      <c r="H134" s="19"/>
    </row>
    <row r="135" spans="1:8" x14ac:dyDescent="0.25">
      <c r="A135" s="27"/>
      <c r="B135" s="356" t="s">
        <v>42</v>
      </c>
      <c r="C135" s="356"/>
      <c r="D135" s="356"/>
      <c r="E135" s="356"/>
      <c r="F135" s="28">
        <v>0.03</v>
      </c>
      <c r="G135" s="75"/>
      <c r="H135" s="19"/>
    </row>
    <row r="136" spans="1:8" x14ac:dyDescent="0.25">
      <c r="A136" s="30"/>
      <c r="B136" s="356" t="s">
        <v>43</v>
      </c>
      <c r="C136" s="356"/>
      <c r="D136" s="356"/>
      <c r="E136" s="356"/>
      <c r="F136" s="28">
        <v>6.7900000000000002E-2</v>
      </c>
      <c r="G136" s="75"/>
      <c r="H136" s="19"/>
    </row>
    <row r="137" spans="1:8" x14ac:dyDescent="0.25">
      <c r="A137" s="30"/>
      <c r="B137" s="356" t="s">
        <v>44</v>
      </c>
      <c r="C137" s="356"/>
      <c r="D137" s="356"/>
      <c r="E137" s="356"/>
      <c r="F137" s="31">
        <f>SUM(F138:F140)</f>
        <v>0.14250000000000002</v>
      </c>
      <c r="G137" s="75"/>
      <c r="H137" s="41"/>
    </row>
    <row r="138" spans="1:8" x14ac:dyDescent="0.25">
      <c r="A138" s="32"/>
      <c r="B138" s="32" t="s">
        <v>118</v>
      </c>
      <c r="C138" s="359" t="s">
        <v>114</v>
      </c>
      <c r="D138" s="359"/>
      <c r="E138" s="359"/>
      <c r="F138" s="61">
        <v>1.6500000000000001E-2</v>
      </c>
      <c r="G138" s="33"/>
      <c r="H138" s="19"/>
    </row>
    <row r="139" spans="1:8" x14ac:dyDescent="0.25">
      <c r="A139" s="32"/>
      <c r="B139" s="32" t="s">
        <v>119</v>
      </c>
      <c r="C139" s="359" t="s">
        <v>115</v>
      </c>
      <c r="D139" s="359"/>
      <c r="E139" s="359"/>
      <c r="F139" s="61">
        <v>7.5999999999999998E-2</v>
      </c>
      <c r="G139" s="33"/>
      <c r="H139" s="19"/>
    </row>
    <row r="140" spans="1:8" x14ac:dyDescent="0.25">
      <c r="A140" s="32"/>
      <c r="B140" s="32" t="s">
        <v>117</v>
      </c>
      <c r="C140" s="359" t="s">
        <v>116</v>
      </c>
      <c r="D140" s="359"/>
      <c r="E140" s="359"/>
      <c r="F140" s="62">
        <v>0.05</v>
      </c>
      <c r="G140" s="29"/>
      <c r="H140" s="19"/>
    </row>
    <row r="141" spans="1:8" x14ac:dyDescent="0.25">
      <c r="A141" s="32" t="s">
        <v>1</v>
      </c>
      <c r="B141" s="356" t="s">
        <v>111</v>
      </c>
      <c r="C141" s="352"/>
      <c r="D141" s="352"/>
      <c r="E141" s="352"/>
      <c r="F141" s="76">
        <f>((1+F135)/(1-F136-F137))-1</f>
        <v>0.3044579533941234</v>
      </c>
      <c r="G141" s="75">
        <f>F141*SUM(G153:G157)</f>
        <v>977.69710529106499</v>
      </c>
      <c r="H141" s="19"/>
    </row>
    <row r="142" spans="1:8" x14ac:dyDescent="0.25">
      <c r="A142" s="357" t="s">
        <v>58</v>
      </c>
      <c r="B142" s="357"/>
      <c r="C142" s="357"/>
      <c r="D142" s="357"/>
      <c r="E142" s="357"/>
      <c r="F142" s="357"/>
      <c r="G142" s="36">
        <f>SUM(G135:G141)</f>
        <v>977.69710529106499</v>
      </c>
      <c r="H142" s="19"/>
    </row>
    <row r="143" spans="1:8" x14ac:dyDescent="0.25">
      <c r="A143" s="106"/>
      <c r="B143" s="106"/>
      <c r="C143" s="106"/>
      <c r="D143" s="106"/>
      <c r="E143" s="106"/>
      <c r="F143" s="106"/>
      <c r="G143" s="107"/>
      <c r="H143" s="19"/>
    </row>
    <row r="144" spans="1:8" ht="48.75" customHeight="1" x14ac:dyDescent="0.25">
      <c r="A144" s="244" t="s">
        <v>137</v>
      </c>
      <c r="B144" s="358"/>
      <c r="C144" s="358"/>
      <c r="D144" s="358"/>
      <c r="E144" s="358"/>
      <c r="F144" s="358"/>
      <c r="G144" s="358"/>
      <c r="H144" s="19"/>
    </row>
    <row r="145" spans="1:8" x14ac:dyDescent="0.25">
      <c r="A145" s="257" t="s">
        <v>138</v>
      </c>
      <c r="B145" s="257"/>
      <c r="C145" s="257"/>
      <c r="D145" s="257"/>
      <c r="E145" s="257"/>
      <c r="F145" s="257"/>
      <c r="G145" s="257"/>
      <c r="H145" s="19"/>
    </row>
    <row r="146" spans="1:8" x14ac:dyDescent="0.25">
      <c r="A146" s="244" t="s">
        <v>139</v>
      </c>
      <c r="B146" s="358"/>
      <c r="C146" s="358"/>
      <c r="D146" s="358"/>
      <c r="E146" s="358"/>
      <c r="F146" s="358"/>
      <c r="G146" s="358"/>
      <c r="H146" s="19"/>
    </row>
    <row r="147" spans="1:8" x14ac:dyDescent="0.25">
      <c r="A147" s="245"/>
      <c r="B147" s="245"/>
      <c r="C147" s="245"/>
      <c r="D147" s="245"/>
      <c r="E147" s="245"/>
      <c r="F147" s="245"/>
      <c r="G147" s="245"/>
      <c r="H147" s="19"/>
    </row>
    <row r="148" spans="1:8" x14ac:dyDescent="0.25">
      <c r="A148" s="245"/>
      <c r="B148" s="245"/>
      <c r="C148" s="245"/>
      <c r="D148" s="245"/>
      <c r="E148" s="245"/>
      <c r="F148" s="245"/>
      <c r="G148" s="245"/>
      <c r="H148" s="19"/>
    </row>
    <row r="149" spans="1:8" x14ac:dyDescent="0.25">
      <c r="A149" s="21"/>
      <c r="B149" s="21"/>
      <c r="C149" s="19"/>
      <c r="D149" s="19"/>
      <c r="E149" s="19"/>
      <c r="F149" s="40"/>
      <c r="G149" s="19"/>
      <c r="H149" s="19"/>
    </row>
    <row r="150" spans="1:8" ht="18.75" x14ac:dyDescent="0.25">
      <c r="A150" s="246" t="s">
        <v>45</v>
      </c>
      <c r="B150" s="246"/>
      <c r="C150" s="246"/>
      <c r="D150" s="246"/>
      <c r="E150" s="246"/>
      <c r="F150" s="246"/>
      <c r="G150" s="246"/>
      <c r="H150" s="19"/>
    </row>
    <row r="151" spans="1:8" x14ac:dyDescent="0.25">
      <c r="A151" s="70"/>
      <c r="B151" s="70"/>
      <c r="C151" s="70"/>
      <c r="D151" s="70"/>
      <c r="E151" s="70"/>
      <c r="F151" s="70"/>
      <c r="G151" s="70"/>
      <c r="H151" s="19"/>
    </row>
    <row r="152" spans="1:8" ht="24.95" customHeight="1" x14ac:dyDescent="0.25">
      <c r="A152" s="354" t="s">
        <v>46</v>
      </c>
      <c r="B152" s="354"/>
      <c r="C152" s="355"/>
      <c r="D152" s="355"/>
      <c r="E152" s="355"/>
      <c r="F152" s="355"/>
      <c r="G152" s="46" t="s">
        <v>18</v>
      </c>
      <c r="H152" s="19"/>
    </row>
    <row r="153" spans="1:8" ht="24.95" customHeight="1" x14ac:dyDescent="0.25">
      <c r="A153" s="20" t="s">
        <v>1</v>
      </c>
      <c r="B153" s="348" t="s">
        <v>47</v>
      </c>
      <c r="C153" s="349"/>
      <c r="D153" s="349"/>
      <c r="E153" s="349"/>
      <c r="F153" s="350"/>
      <c r="G153" s="34">
        <f>G37</f>
        <v>1356.72</v>
      </c>
      <c r="H153" s="53"/>
    </row>
    <row r="154" spans="1:8" ht="24.95" customHeight="1" x14ac:dyDescent="0.25">
      <c r="A154" s="20" t="s">
        <v>3</v>
      </c>
      <c r="B154" s="348" t="s">
        <v>48</v>
      </c>
      <c r="C154" s="349"/>
      <c r="D154" s="349"/>
      <c r="E154" s="349"/>
      <c r="F154" s="350"/>
      <c r="G154" s="34">
        <f>G75</f>
        <v>1352.9572800000001</v>
      </c>
      <c r="H154" s="19"/>
    </row>
    <row r="155" spans="1:8" ht="24.95" customHeight="1" x14ac:dyDescent="0.25">
      <c r="A155" s="20" t="s">
        <v>5</v>
      </c>
      <c r="B155" s="348" t="s">
        <v>49</v>
      </c>
      <c r="C155" s="349"/>
      <c r="D155" s="349"/>
      <c r="E155" s="349"/>
      <c r="F155" s="350"/>
      <c r="G155" s="34">
        <f>G101</f>
        <v>202.84158345066663</v>
      </c>
      <c r="H155" s="19"/>
    </row>
    <row r="156" spans="1:8" ht="24.95" customHeight="1" x14ac:dyDescent="0.25">
      <c r="A156" s="20" t="s">
        <v>7</v>
      </c>
      <c r="B156" s="348" t="s">
        <v>50</v>
      </c>
      <c r="C156" s="349"/>
      <c r="D156" s="349"/>
      <c r="E156" s="349"/>
      <c r="F156" s="350"/>
      <c r="G156" s="34">
        <f>G118</f>
        <v>218.34749402780832</v>
      </c>
      <c r="H156" s="19"/>
    </row>
    <row r="157" spans="1:8" ht="24.95" customHeight="1" x14ac:dyDescent="0.25">
      <c r="A157" s="20" t="s">
        <v>20</v>
      </c>
      <c r="B157" s="348" t="s">
        <v>37</v>
      </c>
      <c r="C157" s="349"/>
      <c r="D157" s="349"/>
      <c r="E157" s="349"/>
      <c r="F157" s="350"/>
      <c r="G157" s="34">
        <f>G128</f>
        <v>80.405000000000001</v>
      </c>
      <c r="H157" s="19"/>
    </row>
    <row r="158" spans="1:8" ht="24.95" customHeight="1" x14ac:dyDescent="0.25">
      <c r="A158" s="351" t="s">
        <v>130</v>
      </c>
      <c r="B158" s="351"/>
      <c r="C158" s="351"/>
      <c r="D158" s="351"/>
      <c r="E158" s="351"/>
      <c r="F158" s="352"/>
      <c r="G158" s="35">
        <f>SUM(G153:G157)</f>
        <v>3211.2713574784752</v>
      </c>
      <c r="H158" s="19"/>
    </row>
    <row r="159" spans="1:8" ht="24.95" customHeight="1" x14ac:dyDescent="0.25">
      <c r="A159" s="20" t="s">
        <v>21</v>
      </c>
      <c r="B159" s="348" t="s">
        <v>51</v>
      </c>
      <c r="C159" s="349"/>
      <c r="D159" s="349"/>
      <c r="E159" s="349"/>
      <c r="F159" s="350"/>
      <c r="G159" s="34">
        <f>G141</f>
        <v>977.69710529106499</v>
      </c>
      <c r="H159" s="53"/>
    </row>
    <row r="160" spans="1:8" ht="24.95" customHeight="1" x14ac:dyDescent="0.25">
      <c r="A160" s="346" t="s">
        <v>75</v>
      </c>
      <c r="B160" s="346"/>
      <c r="C160" s="346"/>
      <c r="D160" s="346"/>
      <c r="E160" s="346"/>
      <c r="F160" s="353"/>
      <c r="G160" s="36">
        <f>G159+G158</f>
        <v>4188.9684627695406</v>
      </c>
      <c r="H160" s="19"/>
    </row>
    <row r="161" spans="1:8" x14ac:dyDescent="0.25">
      <c r="A161" s="21"/>
      <c r="B161" s="21"/>
      <c r="C161" s="19"/>
      <c r="D161" s="19"/>
      <c r="E161" s="19"/>
      <c r="F161" s="40"/>
      <c r="G161" s="19"/>
      <c r="H161" s="19"/>
    </row>
    <row r="162" spans="1:8" x14ac:dyDescent="0.25">
      <c r="A162" s="21"/>
      <c r="B162" s="21"/>
      <c r="C162" s="19"/>
      <c r="D162" s="19"/>
      <c r="E162" s="19"/>
      <c r="F162" s="40"/>
      <c r="G162" s="19"/>
      <c r="H162" s="19"/>
    </row>
    <row r="163" spans="1:8" ht="18.75" x14ac:dyDescent="0.25">
      <c r="A163" s="230" t="s">
        <v>52</v>
      </c>
      <c r="B163" s="230"/>
      <c r="C163" s="230"/>
      <c r="D163" s="230"/>
      <c r="E163" s="230"/>
      <c r="F163" s="230"/>
      <c r="G163" s="230"/>
      <c r="H163" s="79"/>
    </row>
    <row r="164" spans="1:8" x14ac:dyDescent="0.25">
      <c r="A164" s="69"/>
      <c r="B164" s="69"/>
      <c r="C164" s="69"/>
      <c r="D164" s="69"/>
      <c r="E164" s="69"/>
      <c r="F164" s="69"/>
      <c r="G164" s="69"/>
      <c r="H164" s="79"/>
    </row>
    <row r="165" spans="1:8" ht="47.25" x14ac:dyDescent="0.25">
      <c r="A165" s="231" t="s">
        <v>53</v>
      </c>
      <c r="B165" s="232"/>
      <c r="C165" s="171" t="s">
        <v>151</v>
      </c>
      <c r="D165" s="172" t="s">
        <v>54</v>
      </c>
      <c r="E165" s="169" t="s">
        <v>152</v>
      </c>
      <c r="F165" s="170" t="s">
        <v>153</v>
      </c>
      <c r="G165" s="169" t="s">
        <v>146</v>
      </c>
      <c r="H165" s="77"/>
    </row>
    <row r="166" spans="1:8" ht="24.95" customHeight="1" x14ac:dyDescent="0.25">
      <c r="A166" s="233" t="str">
        <f>B17</f>
        <v>Operador Eletrônico</v>
      </c>
      <c r="B166" s="234"/>
      <c r="C166" s="80">
        <f>G160</f>
        <v>4188.9684627695406</v>
      </c>
      <c r="D166" s="37">
        <v>1</v>
      </c>
      <c r="E166" s="80">
        <f>C166*D166</f>
        <v>4188.9684627695406</v>
      </c>
      <c r="F166" s="82">
        <f>G17</f>
        <v>6</v>
      </c>
      <c r="G166" s="81">
        <f>E166*F166</f>
        <v>25133.810776617243</v>
      </c>
    </row>
    <row r="167" spans="1:8" ht="24.95" customHeight="1" x14ac:dyDescent="0.25">
      <c r="A167" s="346" t="s">
        <v>120</v>
      </c>
      <c r="B167" s="347"/>
      <c r="C167" s="347"/>
      <c r="D167" s="347"/>
      <c r="E167" s="347"/>
      <c r="F167" s="347"/>
      <c r="G167" s="83">
        <f>SUM(G166:G166)</f>
        <v>25133.810776617243</v>
      </c>
    </row>
    <row r="168" spans="1:8" x14ac:dyDescent="0.25">
      <c r="A168" s="109"/>
      <c r="B168" s="109"/>
      <c r="C168" s="110"/>
      <c r="D168" s="111"/>
      <c r="E168" s="110"/>
      <c r="F168" s="111"/>
      <c r="G168" s="110"/>
    </row>
    <row r="169" spans="1:8" x14ac:dyDescent="0.25">
      <c r="A169" s="109"/>
      <c r="B169" s="109"/>
      <c r="C169" s="110"/>
      <c r="D169" s="111"/>
      <c r="E169" s="110"/>
      <c r="F169" s="111"/>
      <c r="G169" s="110"/>
    </row>
    <row r="170" spans="1:8" ht="18.75" x14ac:dyDescent="0.3">
      <c r="A170" s="220" t="s">
        <v>154</v>
      </c>
      <c r="B170" s="220"/>
      <c r="C170" s="220"/>
      <c r="D170" s="220"/>
      <c r="E170" s="220"/>
      <c r="F170" s="220"/>
      <c r="G170" s="220"/>
    </row>
    <row r="171" spans="1:8" x14ac:dyDescent="0.25">
      <c r="A171" s="221"/>
      <c r="B171" s="221"/>
      <c r="C171" s="221"/>
      <c r="D171" s="221"/>
      <c r="E171" s="221"/>
      <c r="F171" s="221"/>
      <c r="G171" s="221"/>
    </row>
    <row r="172" spans="1:8" x14ac:dyDescent="0.25">
      <c r="A172" s="222" t="s">
        <v>123</v>
      </c>
      <c r="B172" s="223"/>
      <c r="C172" s="223"/>
      <c r="D172" s="223"/>
      <c r="E172" s="223"/>
      <c r="F172" s="223"/>
      <c r="G172" s="224"/>
    </row>
    <row r="173" spans="1:8" x14ac:dyDescent="0.25">
      <c r="A173" s="171" t="s">
        <v>55</v>
      </c>
      <c r="B173" s="225" t="s">
        <v>76</v>
      </c>
      <c r="C173" s="225"/>
      <c r="D173" s="225"/>
      <c r="E173" s="225"/>
      <c r="F173" s="226" t="s">
        <v>18</v>
      </c>
      <c r="G173" s="226"/>
    </row>
    <row r="174" spans="1:8" x14ac:dyDescent="0.25">
      <c r="A174" s="108" t="s">
        <v>1</v>
      </c>
      <c r="B174" s="212" t="s">
        <v>141</v>
      </c>
      <c r="C174" s="212"/>
      <c r="D174" s="212"/>
      <c r="E174" s="212"/>
      <c r="F174" s="213">
        <f>E166</f>
        <v>4188.9684627695406</v>
      </c>
      <c r="G174" s="214"/>
    </row>
    <row r="175" spans="1:8" x14ac:dyDescent="0.25">
      <c r="A175" s="108" t="s">
        <v>3</v>
      </c>
      <c r="B175" s="212" t="s">
        <v>150</v>
      </c>
      <c r="C175" s="212"/>
      <c r="D175" s="212"/>
      <c r="E175" s="212"/>
      <c r="F175" s="213">
        <f>G167</f>
        <v>25133.810776617243</v>
      </c>
      <c r="G175" s="214"/>
    </row>
    <row r="176" spans="1:8" x14ac:dyDescent="0.25">
      <c r="A176" s="108" t="s">
        <v>5</v>
      </c>
      <c r="B176" s="215" t="s">
        <v>149</v>
      </c>
      <c r="C176" s="216"/>
      <c r="D176" s="216"/>
      <c r="E176" s="217"/>
      <c r="F176" s="213">
        <f>F175*12</f>
        <v>301605.72931940691</v>
      </c>
      <c r="G176" s="214"/>
    </row>
    <row r="177" spans="1:7" x14ac:dyDescent="0.25">
      <c r="A177" s="112" t="s">
        <v>7</v>
      </c>
      <c r="B177" s="218" t="s">
        <v>148</v>
      </c>
      <c r="C177" s="218"/>
      <c r="D177" s="218"/>
      <c r="E177" s="218"/>
      <c r="F177" s="219">
        <f>F176</f>
        <v>301605.72931940691</v>
      </c>
      <c r="G177" s="219"/>
    </row>
  </sheetData>
  <mergeCells count="152">
    <mergeCell ref="A1:G1"/>
    <mergeCell ref="A3:G3"/>
    <mergeCell ref="B176:E176"/>
    <mergeCell ref="F176:G176"/>
    <mergeCell ref="B177:E177"/>
    <mergeCell ref="F177:G177"/>
    <mergeCell ref="A170:G170"/>
    <mergeCell ref="A171:G171"/>
    <mergeCell ref="A172:G172"/>
    <mergeCell ref="B173:E173"/>
    <mergeCell ref="F173:G173"/>
    <mergeCell ref="B174:E174"/>
    <mergeCell ref="F174:G174"/>
    <mergeCell ref="B175:E175"/>
    <mergeCell ref="F175:G175"/>
    <mergeCell ref="A163:G163"/>
    <mergeCell ref="A165:B165"/>
    <mergeCell ref="A166:B166"/>
    <mergeCell ref="A167:F167"/>
    <mergeCell ref="B155:F155"/>
    <mergeCell ref="B156:F156"/>
    <mergeCell ref="B157:F157"/>
    <mergeCell ref="A158:F158"/>
    <mergeCell ref="B159:F159"/>
    <mergeCell ref="A160:F160"/>
    <mergeCell ref="A147:G147"/>
    <mergeCell ref="A148:G148"/>
    <mergeCell ref="A150:G150"/>
    <mergeCell ref="A152:F152"/>
    <mergeCell ref="B153:F153"/>
    <mergeCell ref="B154:F154"/>
    <mergeCell ref="C140:E140"/>
    <mergeCell ref="B141:E141"/>
    <mergeCell ref="A142:F142"/>
    <mergeCell ref="A144:G144"/>
    <mergeCell ref="A145:G145"/>
    <mergeCell ref="A146:G146"/>
    <mergeCell ref="B134:E134"/>
    <mergeCell ref="B135:E135"/>
    <mergeCell ref="B136:E136"/>
    <mergeCell ref="B137:E137"/>
    <mergeCell ref="C138:E138"/>
    <mergeCell ref="C139:E139"/>
    <mergeCell ref="B125:F125"/>
    <mergeCell ref="B126:F126"/>
    <mergeCell ref="B127:F127"/>
    <mergeCell ref="A128:F128"/>
    <mergeCell ref="A132:G132"/>
    <mergeCell ref="A130:G130"/>
    <mergeCell ref="B117:E117"/>
    <mergeCell ref="A118:E118"/>
    <mergeCell ref="A121:G121"/>
    <mergeCell ref="B123:F123"/>
    <mergeCell ref="B124:F124"/>
    <mergeCell ref="B111:E111"/>
    <mergeCell ref="B112:E112"/>
    <mergeCell ref="B113:E113"/>
    <mergeCell ref="B114:E114"/>
    <mergeCell ref="B115:E115"/>
    <mergeCell ref="B116:E116"/>
    <mergeCell ref="B82:E82"/>
    <mergeCell ref="B88:E88"/>
    <mergeCell ref="B105:E105"/>
    <mergeCell ref="B106:E106"/>
    <mergeCell ref="B107:E107"/>
    <mergeCell ref="B108:E108"/>
    <mergeCell ref="B109:E109"/>
    <mergeCell ref="B110:E110"/>
    <mergeCell ref="B97:F97"/>
    <mergeCell ref="B98:F98"/>
    <mergeCell ref="B99:F99"/>
    <mergeCell ref="B100:F100"/>
    <mergeCell ref="A101:F101"/>
    <mergeCell ref="A103:G103"/>
    <mergeCell ref="A89:F89"/>
    <mergeCell ref="B91:E91"/>
    <mergeCell ref="B92:E92"/>
    <mergeCell ref="B93:E93"/>
    <mergeCell ref="B94:E94"/>
    <mergeCell ref="A95:F95"/>
    <mergeCell ref="A83:F83"/>
    <mergeCell ref="B85:E85"/>
    <mergeCell ref="B86:E86"/>
    <mergeCell ref="B87:E87"/>
    <mergeCell ref="B74:F74"/>
    <mergeCell ref="A75:F75"/>
    <mergeCell ref="A77:G77"/>
    <mergeCell ref="B79:E79"/>
    <mergeCell ref="B80:E80"/>
    <mergeCell ref="B81:E81"/>
    <mergeCell ref="A67:F67"/>
    <mergeCell ref="A69:G69"/>
    <mergeCell ref="B71:F71"/>
    <mergeCell ref="B72:F72"/>
    <mergeCell ref="B73:F73"/>
    <mergeCell ref="A58:E58"/>
    <mergeCell ref="A60:G60"/>
    <mergeCell ref="B62:F62"/>
    <mergeCell ref="B63:F63"/>
    <mergeCell ref="B64:F64"/>
    <mergeCell ref="B66:F66"/>
    <mergeCell ref="B52:E52"/>
    <mergeCell ref="B53:E53"/>
    <mergeCell ref="B54:E54"/>
    <mergeCell ref="B55:E55"/>
    <mergeCell ref="B56:E56"/>
    <mergeCell ref="B57:E57"/>
    <mergeCell ref="B65:F65"/>
    <mergeCell ref="B45:E45"/>
    <mergeCell ref="B46:E46"/>
    <mergeCell ref="A47:F47"/>
    <mergeCell ref="B49:E49"/>
    <mergeCell ref="B50:E50"/>
    <mergeCell ref="B51:E51"/>
    <mergeCell ref="B36:F36"/>
    <mergeCell ref="A37:F37"/>
    <mergeCell ref="A39:G39"/>
    <mergeCell ref="A41:G41"/>
    <mergeCell ref="B43:E43"/>
    <mergeCell ref="B44:E44"/>
    <mergeCell ref="B30:F30"/>
    <mergeCell ref="B31:F31"/>
    <mergeCell ref="B32:F32"/>
    <mergeCell ref="B33:F33"/>
    <mergeCell ref="B34:F34"/>
    <mergeCell ref="B35:F35"/>
    <mergeCell ref="B24:E24"/>
    <mergeCell ref="F24:G24"/>
    <mergeCell ref="B25:E25"/>
    <mergeCell ref="F25:G25"/>
    <mergeCell ref="A27:G27"/>
    <mergeCell ref="B29:F29"/>
    <mergeCell ref="A21:G21"/>
    <mergeCell ref="B22:E22"/>
    <mergeCell ref="F22:G22"/>
    <mergeCell ref="B23:E23"/>
    <mergeCell ref="F23:G23"/>
    <mergeCell ref="B11:E11"/>
    <mergeCell ref="F11:G11"/>
    <mergeCell ref="A14:G14"/>
    <mergeCell ref="A16:E16"/>
    <mergeCell ref="A4:G4"/>
    <mergeCell ref="A7:G7"/>
    <mergeCell ref="B9:E9"/>
    <mergeCell ref="F9:G9"/>
    <mergeCell ref="B10:E10"/>
    <mergeCell ref="F10:G10"/>
    <mergeCell ref="B17:E17"/>
    <mergeCell ref="A19:G19"/>
    <mergeCell ref="B12:E12"/>
    <mergeCell ref="F12:G12"/>
    <mergeCell ref="A5:G5"/>
  </mergeCells>
  <printOptions horizontalCentered="1"/>
  <pageMargins left="0.51181102362204722" right="0.51181102362204722" top="0.39" bottom="0.47" header="0.23" footer="0.31496062992125984"/>
  <pageSetup paperSize="9" scale="68" fitToHeight="999" orientation="portrait" r:id="rId1"/>
  <rowBreaks count="1" manualBreakCount="1">
    <brk id="1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8"/>
  <sheetViews>
    <sheetView workbookViewId="0">
      <selection activeCell="D21" sqref="D21"/>
    </sheetView>
  </sheetViews>
  <sheetFormatPr defaultRowHeight="15" x14ac:dyDescent="0.25"/>
  <cols>
    <col min="2" max="2" width="36.28515625" customWidth="1"/>
    <col min="3" max="4" width="16.7109375" customWidth="1"/>
    <col min="5" max="7" width="14.7109375" customWidth="1"/>
    <col min="8" max="8" width="15.7109375" customWidth="1"/>
    <col min="9" max="9" width="14.7109375" customWidth="1"/>
  </cols>
  <sheetData>
    <row r="1" spans="1:7" x14ac:dyDescent="0.25">
      <c r="A1" s="387"/>
      <c r="B1" s="387"/>
      <c r="C1" s="387"/>
      <c r="D1" s="387"/>
      <c r="E1" s="387"/>
      <c r="F1" s="387"/>
      <c r="G1" s="387"/>
    </row>
    <row r="2" spans="1:7" ht="15.75" x14ac:dyDescent="0.25">
      <c r="A2" s="337" t="s">
        <v>208</v>
      </c>
      <c r="B2" s="337"/>
      <c r="C2" s="337"/>
      <c r="D2" s="337"/>
      <c r="E2" s="337"/>
      <c r="F2" s="337"/>
      <c r="G2" s="337"/>
    </row>
    <row r="3" spans="1:7" ht="15.75" x14ac:dyDescent="0.25">
      <c r="A3" s="115"/>
      <c r="B3" s="115"/>
      <c r="C3" s="115"/>
      <c r="D3" s="115"/>
      <c r="E3" s="115"/>
      <c r="F3" s="115"/>
      <c r="G3" s="115"/>
    </row>
    <row r="4" spans="1:7" ht="18.75" x14ac:dyDescent="0.25">
      <c r="A4" s="209" t="s">
        <v>147</v>
      </c>
      <c r="B4" s="209"/>
      <c r="C4" s="209"/>
      <c r="D4" s="209"/>
      <c r="E4" s="209"/>
      <c r="F4" s="209"/>
      <c r="G4" s="209"/>
    </row>
    <row r="5" spans="1:7" ht="15.75" x14ac:dyDescent="0.25">
      <c r="A5" s="113"/>
      <c r="B5" s="114"/>
      <c r="C5" s="114"/>
      <c r="D5" s="114"/>
      <c r="E5" s="114"/>
      <c r="F5" s="114"/>
      <c r="G5" s="114"/>
    </row>
    <row r="6" spans="1:7" ht="31.5" x14ac:dyDescent="0.25">
      <c r="A6" s="125" t="s">
        <v>55</v>
      </c>
      <c r="B6" s="125" t="s">
        <v>76</v>
      </c>
      <c r="C6" s="122" t="s">
        <v>198</v>
      </c>
      <c r="D6" s="117" t="s">
        <v>128</v>
      </c>
      <c r="E6" s="118" t="s">
        <v>56</v>
      </c>
      <c r="F6" s="117" t="s">
        <v>129</v>
      </c>
      <c r="G6" s="173" t="s">
        <v>57</v>
      </c>
    </row>
    <row r="7" spans="1:7" ht="15.75" x14ac:dyDescent="0.25">
      <c r="A7" s="123">
        <v>1</v>
      </c>
      <c r="B7" s="124" t="s">
        <v>193</v>
      </c>
      <c r="C7" s="127">
        <v>4</v>
      </c>
      <c r="D7" s="160" t="s">
        <v>128</v>
      </c>
      <c r="E7" s="116">
        <v>51.24</v>
      </c>
      <c r="F7" s="116">
        <f t="shared" ref="F7:F13" si="0">ROUND(C7*E7,2)</f>
        <v>204.96</v>
      </c>
      <c r="G7" s="177">
        <f>F7/12</f>
        <v>17.080000000000002</v>
      </c>
    </row>
    <row r="8" spans="1:7" ht="15.75" x14ac:dyDescent="0.25">
      <c r="A8" s="123">
        <v>2</v>
      </c>
      <c r="B8" s="124" t="s">
        <v>194</v>
      </c>
      <c r="C8" s="127">
        <v>6</v>
      </c>
      <c r="D8" s="160" t="s">
        <v>128</v>
      </c>
      <c r="E8" s="116">
        <v>38.700000000000003</v>
      </c>
      <c r="F8" s="116">
        <f t="shared" ref="F8" si="1">ROUND(C8*E8,2)</f>
        <v>232.2</v>
      </c>
      <c r="G8" s="177">
        <f t="shared" ref="G8:G13" si="2">F8/12</f>
        <v>19.349999999999998</v>
      </c>
    </row>
    <row r="9" spans="1:7" ht="15.75" x14ac:dyDescent="0.25">
      <c r="A9" s="123">
        <v>3</v>
      </c>
      <c r="B9" s="124" t="s">
        <v>215</v>
      </c>
      <c r="C9" s="127">
        <v>3</v>
      </c>
      <c r="D9" s="160" t="s">
        <v>128</v>
      </c>
      <c r="E9" s="116">
        <v>58.24</v>
      </c>
      <c r="F9" s="116">
        <f t="shared" si="0"/>
        <v>174.72</v>
      </c>
      <c r="G9" s="177">
        <f t="shared" si="2"/>
        <v>14.56</v>
      </c>
    </row>
    <row r="10" spans="1:7" ht="31.5" x14ac:dyDescent="0.25">
      <c r="A10" s="123">
        <v>4</v>
      </c>
      <c r="B10" s="124" t="s">
        <v>195</v>
      </c>
      <c r="C10" s="127">
        <v>2</v>
      </c>
      <c r="D10" s="160" t="s">
        <v>128</v>
      </c>
      <c r="E10" s="116">
        <v>69.17</v>
      </c>
      <c r="F10" s="116">
        <f t="shared" si="0"/>
        <v>138.34</v>
      </c>
      <c r="G10" s="177">
        <f t="shared" si="2"/>
        <v>11.528333333333334</v>
      </c>
    </row>
    <row r="11" spans="1:7" ht="15.75" x14ac:dyDescent="0.25">
      <c r="A11" s="123">
        <v>5</v>
      </c>
      <c r="B11" s="124" t="s">
        <v>200</v>
      </c>
      <c r="C11" s="127">
        <v>3</v>
      </c>
      <c r="D11" s="160" t="s">
        <v>143</v>
      </c>
      <c r="E11" s="116">
        <v>47.76</v>
      </c>
      <c r="F11" s="116">
        <f t="shared" si="0"/>
        <v>143.28</v>
      </c>
      <c r="G11" s="177">
        <f t="shared" si="2"/>
        <v>11.94</v>
      </c>
    </row>
    <row r="12" spans="1:7" ht="15.75" x14ac:dyDescent="0.25">
      <c r="A12" s="123">
        <v>6</v>
      </c>
      <c r="B12" s="124" t="s">
        <v>196</v>
      </c>
      <c r="C12" s="127">
        <v>6</v>
      </c>
      <c r="D12" s="160" t="s">
        <v>143</v>
      </c>
      <c r="E12" s="116">
        <v>10.45</v>
      </c>
      <c r="F12" s="116">
        <f t="shared" si="0"/>
        <v>62.7</v>
      </c>
      <c r="G12" s="177">
        <f t="shared" si="2"/>
        <v>5.2250000000000005</v>
      </c>
    </row>
    <row r="13" spans="1:7" ht="15.75" x14ac:dyDescent="0.25">
      <c r="A13" s="123">
        <v>7</v>
      </c>
      <c r="B13" s="124" t="s">
        <v>197</v>
      </c>
      <c r="C13" s="127">
        <v>1</v>
      </c>
      <c r="D13" s="160" t="s">
        <v>128</v>
      </c>
      <c r="E13" s="116">
        <v>8.66</v>
      </c>
      <c r="F13" s="116">
        <f t="shared" si="0"/>
        <v>8.66</v>
      </c>
      <c r="G13" s="177">
        <f t="shared" si="2"/>
        <v>0.72166666666666668</v>
      </c>
    </row>
    <row r="14" spans="1:7" ht="15.75" x14ac:dyDescent="0.25">
      <c r="A14" s="210" t="s">
        <v>58</v>
      </c>
      <c r="B14" s="211"/>
      <c r="C14" s="211"/>
      <c r="D14" s="211"/>
      <c r="E14" s="211"/>
      <c r="F14" s="119">
        <f>SUM(F7:F13)</f>
        <v>964.86</v>
      </c>
      <c r="G14" s="178">
        <f>SUM(G7:G13)</f>
        <v>80.405000000000001</v>
      </c>
    </row>
    <row r="15" spans="1:7" ht="15" customHeight="1" x14ac:dyDescent="0.25">
      <c r="A15" s="386" t="s">
        <v>202</v>
      </c>
      <c r="B15" s="386"/>
      <c r="C15" s="386"/>
      <c r="D15" s="386"/>
      <c r="E15" s="386"/>
      <c r="F15" s="386"/>
      <c r="G15" s="386"/>
    </row>
    <row r="16" spans="1:7" x14ac:dyDescent="0.25">
      <c r="A16" s="386" t="s">
        <v>144</v>
      </c>
      <c r="B16" s="386"/>
      <c r="C16" s="386"/>
      <c r="D16" s="386"/>
      <c r="E16" s="386"/>
      <c r="F16" s="386"/>
      <c r="G16" s="386"/>
    </row>
    <row r="17" spans="1:7" x14ac:dyDescent="0.25">
      <c r="A17" s="128"/>
      <c r="B17" s="128"/>
      <c r="C17" s="128"/>
      <c r="D17" s="128"/>
      <c r="E17" s="128"/>
      <c r="F17" s="128"/>
      <c r="G17" s="128"/>
    </row>
    <row r="18" spans="1:7" x14ac:dyDescent="0.25">
      <c r="F18" s="18"/>
    </row>
  </sheetData>
  <mergeCells count="6">
    <mergeCell ref="A15:G15"/>
    <mergeCell ref="A16:G16"/>
    <mergeCell ref="A4:G4"/>
    <mergeCell ref="A14:E14"/>
    <mergeCell ref="A1:G1"/>
    <mergeCell ref="A2:G2"/>
  </mergeCells>
  <printOptions horizontalCentered="1"/>
  <pageMargins left="0.51181102362204722" right="0.51181102362204722" top="0.47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Anexo VII</vt:lpstr>
      <vt:lpstr>Anexo VIII</vt:lpstr>
      <vt:lpstr>Anexo IX</vt:lpstr>
      <vt:lpstr>Anexo X</vt:lpstr>
      <vt:lpstr>Anexo XI</vt:lpstr>
      <vt:lpstr>Anexo XII</vt:lpstr>
      <vt:lpstr>'Anexo IX'!Area_de_impressao</vt:lpstr>
      <vt:lpstr>'Anexo VII'!Area_de_impressao</vt:lpstr>
      <vt:lpstr>'Anexo X'!Area_de_impressao</vt:lpstr>
      <vt:lpstr>'Anexo XI'!Area_de_impressao</vt:lpstr>
      <vt:lpstr>'Anexo XII'!Area_de_impressao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CRISTIANE GRACY MOTA DE MENEZES</cp:lastModifiedBy>
  <cp:revision/>
  <cp:lastPrinted>2022-07-04T18:51:29Z</cp:lastPrinted>
  <dcterms:created xsi:type="dcterms:W3CDTF">2017-11-27T18:52:28Z</dcterms:created>
  <dcterms:modified xsi:type="dcterms:W3CDTF">2023-05-25T18:14:09Z</dcterms:modified>
</cp:coreProperties>
</file>